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echnicalprojec-my.sharepoint.com/personal/striz_technical-project_com/Documents/Archiv/___TP_21_007_Brownfield_Melcany/Final/21_05_31_OVV+VV/"/>
    </mc:Choice>
  </mc:AlternateContent>
  <xr:revisionPtr revIDLastSave="11" documentId="13_ncr:1_{61B11595-893F-4711-82FA-0777BF1B4A74}" xr6:coauthVersionLast="47" xr6:coauthVersionMax="47" xr10:uidLastSave="{C7AE479F-2510-4074-A14D-E6A9F6B2CCE5}"/>
  <bookViews>
    <workbookView xWindow="36600" yWindow="7815" windowWidth="21600" windowHeight="11385" activeTab="2" xr2:uid="{00000000-000D-0000-FFFF-FFFF00000000}"/>
  </bookViews>
  <sheets>
    <sheet name="Stavba" sheetId="1" r:id="rId1"/>
    <sheet name="VzorPolozky" sheetId="10" state="hidden" r:id="rId2"/>
    <sheet name="VENKOVNÍ STOKA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'VENKOVNÍ STOKA'!$1:$7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0">Stavba!$A$1:$J$53</definedName>
    <definedName name="_xlnm.Print_Area" localSheetId="2">'VENKOVNÍ STOKA'!$A$1:$X$46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12" l="1"/>
  <c r="K34" i="12"/>
  <c r="K33" i="12"/>
  <c r="K32" i="12"/>
  <c r="K31" i="12"/>
  <c r="K30" i="12"/>
  <c r="K28" i="12"/>
  <c r="K27" i="12"/>
  <c r="K26" i="12"/>
  <c r="K24" i="12"/>
  <c r="K23" i="12"/>
  <c r="K21" i="12"/>
  <c r="K19" i="12"/>
  <c r="K17" i="12"/>
  <c r="K15" i="12"/>
  <c r="K14" i="12"/>
  <c r="K13" i="12"/>
  <c r="K12" i="12"/>
  <c r="K11" i="12"/>
  <c r="K10" i="12"/>
  <c r="G8" i="12" l="1"/>
  <c r="I8" i="12"/>
  <c r="G46" i="1" s="1"/>
  <c r="K9" i="12"/>
  <c r="K8" i="12" s="1"/>
  <c r="H46" i="1" s="1"/>
  <c r="O9" i="12"/>
  <c r="Q9" i="12"/>
  <c r="V9" i="12"/>
  <c r="M10" i="12"/>
  <c r="O10" i="12"/>
  <c r="Q10" i="12"/>
  <c r="V10" i="12"/>
  <c r="M11" i="12"/>
  <c r="O11" i="12"/>
  <c r="Q11" i="12"/>
  <c r="V11" i="12"/>
  <c r="M12" i="12"/>
  <c r="O12" i="12"/>
  <c r="Q12" i="12"/>
  <c r="V12" i="12"/>
  <c r="M13" i="12"/>
  <c r="O13" i="12"/>
  <c r="Q13" i="12"/>
  <c r="V13" i="12"/>
  <c r="M14" i="12"/>
  <c r="O14" i="12"/>
  <c r="Q14" i="12"/>
  <c r="V14" i="12"/>
  <c r="M15" i="12"/>
  <c r="O15" i="12"/>
  <c r="Q15" i="12"/>
  <c r="V15" i="12"/>
  <c r="M17" i="12"/>
  <c r="M16" i="12" s="1"/>
  <c r="I16" i="12"/>
  <c r="G47" i="1" s="1"/>
  <c r="K16" i="12"/>
  <c r="H47" i="1" s="1"/>
  <c r="O17" i="12"/>
  <c r="O16" i="12" s="1"/>
  <c r="Q17" i="12"/>
  <c r="Q16" i="12" s="1"/>
  <c r="V17" i="12"/>
  <c r="V16" i="12" s="1"/>
  <c r="M19" i="12"/>
  <c r="M18" i="12" s="1"/>
  <c r="I18" i="12"/>
  <c r="G48" i="1" s="1"/>
  <c r="K18" i="12"/>
  <c r="H48" i="1" s="1"/>
  <c r="O19" i="12"/>
  <c r="O18" i="12" s="1"/>
  <c r="Q19" i="12"/>
  <c r="Q18" i="12" s="1"/>
  <c r="V19" i="12"/>
  <c r="V18" i="12" s="1"/>
  <c r="M21" i="12"/>
  <c r="M20" i="12" s="1"/>
  <c r="I20" i="12"/>
  <c r="G49" i="1" s="1"/>
  <c r="K20" i="12"/>
  <c r="H49" i="1" s="1"/>
  <c r="O21" i="12"/>
  <c r="O20" i="12" s="1"/>
  <c r="Q21" i="12"/>
  <c r="Q20" i="12" s="1"/>
  <c r="V21" i="12"/>
  <c r="V20" i="12" s="1"/>
  <c r="G22" i="12"/>
  <c r="I22" i="12"/>
  <c r="G50" i="1" s="1"/>
  <c r="K22" i="12"/>
  <c r="H50" i="1" s="1"/>
  <c r="O23" i="12"/>
  <c r="Q23" i="12"/>
  <c r="V23" i="12"/>
  <c r="V22" i="12" s="1"/>
  <c r="M24" i="12"/>
  <c r="O24" i="12"/>
  <c r="Q24" i="12"/>
  <c r="V24" i="12"/>
  <c r="M26" i="12"/>
  <c r="I25" i="12"/>
  <c r="G51" i="1" s="1"/>
  <c r="K25" i="12"/>
  <c r="H51" i="1" s="1"/>
  <c r="O26" i="12"/>
  <c r="Q26" i="12"/>
  <c r="V26" i="12"/>
  <c r="M27" i="12"/>
  <c r="O27" i="12"/>
  <c r="Q27" i="12"/>
  <c r="V27" i="12"/>
  <c r="M28" i="12"/>
  <c r="O28" i="12"/>
  <c r="Q28" i="12"/>
  <c r="V28" i="12"/>
  <c r="M30" i="12"/>
  <c r="I29" i="12"/>
  <c r="G52" i="1" s="1"/>
  <c r="E16" i="1" s="1"/>
  <c r="K29" i="12"/>
  <c r="H52" i="1" s="1"/>
  <c r="G16" i="1" s="1"/>
  <c r="O30" i="12"/>
  <c r="Q30" i="12"/>
  <c r="V30" i="12"/>
  <c r="M31" i="12"/>
  <c r="O31" i="12"/>
  <c r="Q31" i="12"/>
  <c r="V31" i="12"/>
  <c r="M32" i="12"/>
  <c r="O32" i="12"/>
  <c r="Q32" i="12"/>
  <c r="V32" i="12"/>
  <c r="M33" i="12"/>
  <c r="O33" i="12"/>
  <c r="Q33" i="12"/>
  <c r="V33" i="12"/>
  <c r="M34" i="12"/>
  <c r="O34" i="12"/>
  <c r="Q34" i="12"/>
  <c r="V34" i="12"/>
  <c r="AE36" i="12"/>
  <c r="F38" i="1" s="1"/>
  <c r="G17" i="1"/>
  <c r="E17" i="1"/>
  <c r="G14" i="1"/>
  <c r="E14" i="1"/>
  <c r="I53" i="1"/>
  <c r="J51" i="1" s="1"/>
  <c r="V25" i="12" l="1"/>
  <c r="Q22" i="12"/>
  <c r="Q8" i="12"/>
  <c r="Q25" i="12"/>
  <c r="O22" i="12"/>
  <c r="O8" i="12"/>
  <c r="V8" i="12"/>
  <c r="V29" i="12"/>
  <c r="O25" i="12"/>
  <c r="Q29" i="12"/>
  <c r="O29" i="12"/>
  <c r="J46" i="1"/>
  <c r="J47" i="1"/>
  <c r="J50" i="1"/>
  <c r="G15" i="1"/>
  <c r="E15" i="1"/>
  <c r="G53" i="1"/>
  <c r="G13" i="1"/>
  <c r="H53" i="1"/>
  <c r="E13" i="1"/>
  <c r="E18" i="1" s="1"/>
  <c r="F37" i="1"/>
  <c r="F36" i="1"/>
  <c r="J49" i="1"/>
  <c r="J52" i="1"/>
  <c r="J48" i="1"/>
  <c r="M25" i="12"/>
  <c r="M29" i="12"/>
  <c r="AF36" i="12"/>
  <c r="M23" i="12"/>
  <c r="M22" i="12" s="1"/>
  <c r="G16" i="12"/>
  <c r="M9" i="12"/>
  <c r="M8" i="12" s="1"/>
  <c r="G25" i="12"/>
  <c r="G18" i="12"/>
  <c r="G29" i="12"/>
  <c r="G20" i="12"/>
  <c r="I18" i="1"/>
  <c r="J25" i="1"/>
  <c r="J23" i="1"/>
  <c r="G35" i="1"/>
  <c r="F35" i="1"/>
  <c r="J20" i="1"/>
  <c r="J21" i="1"/>
  <c r="J22" i="1"/>
  <c r="J24" i="1"/>
  <c r="E21" i="1"/>
  <c r="E23" i="1"/>
  <c r="J53" i="1" l="1"/>
  <c r="G18" i="1"/>
  <c r="G38" i="1"/>
  <c r="H38" i="1" s="1"/>
  <c r="I38" i="1" s="1"/>
  <c r="G36" i="1"/>
  <c r="G39" i="1" s="1"/>
  <c r="G22" i="1" s="1"/>
  <c r="A22" i="1" s="1"/>
  <c r="A23" i="1" s="1"/>
  <c r="G23" i="1" s="1"/>
  <c r="G37" i="1"/>
  <c r="H37" i="1" s="1"/>
  <c r="I37" i="1" s="1"/>
  <c r="F39" i="1"/>
  <c r="H36" i="1" l="1"/>
  <c r="I36" i="1" s="1"/>
  <c r="I39" i="1" s="1"/>
  <c r="G20" i="1"/>
  <c r="A20" i="1" s="1"/>
  <c r="A21" i="1" s="1"/>
  <c r="G21" i="1" s="1"/>
  <c r="A24" i="1" s="1"/>
  <c r="A26" i="1" s="1"/>
  <c r="G26" i="1" s="1"/>
  <c r="G24" i="1" s="1"/>
  <c r="G25" i="1"/>
  <c r="H39" i="1" l="1"/>
  <c r="J38" i="1"/>
  <c r="J36" i="1"/>
  <c r="J39" i="1" s="1"/>
  <c r="J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8195CE48-843F-4DDC-9D96-B24177546B9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CE85F6F-C3B6-4D0E-97A4-D1D2191976C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<sst xmlns="http://schemas.openxmlformats.org/spreadsheetml/2006/main" count="306" uniqueCount="162">
  <si>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</si>
  <si>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</si>
  <si>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</si>
  <si>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</si>
  <si>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</si>
  <si>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</si>
  <si>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</si>
  <si>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</si>
  <si>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</si>
  <si>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</si>
  <si>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</si>
  <si>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</si>
  <si>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</si>
  <si>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</si>
  <si>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</si>
  <si>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</si>
  <si>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</si>
  <si>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</si>
  <si>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</si>
  <si>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</si>
  <si>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</si>
  <si>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</si>
  <si>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</si>
  <si>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</si>
  <si>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</si>
  <si>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</si>
  <si>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</si>
  <si>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</si>
  <si>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</si>
  <si>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</si>
  <si>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</si>
  <si>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</si>
  <si>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</si>
  <si>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</si>
  <si>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</si>
  <si>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</si>
  <si>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</si>
  <si>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</si>
  <si>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</si>
  <si>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venko stoka</t>
  </si>
  <si>
    <t>08</t>
  </si>
  <si>
    <t>8</t>
  </si>
  <si>
    <t>Rozpočet:</t>
  </si>
  <si>
    <t xml:space="preserve"> </t>
  </si>
  <si>
    <t>1</t>
  </si>
  <si>
    <t>Stavba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</si>
  <si>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</si>
  <si>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</si>
  <si>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</si>
  <si>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</si>
  <si>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</si>
  <si>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</si>
  <si>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</si>
  <si>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Trubní vedení</t>
  </si>
  <si>
    <t>99</t>
  </si>
  <si>
    <t>Staveništní přesun hmot</t>
  </si>
  <si>
    <t>M23</t>
  </si>
  <si>
    <t>O</t>
  </si>
  <si>
    <t xml:space="preserve">Ostatní 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</si>
  <si>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</si>
  <si>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</si>
  <si>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</si>
  <si>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</si>
  <si>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</si>
  <si>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</si>
  <si>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</si>
  <si>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</si>
  <si>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</si>
  <si>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</si>
  <si>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</si>
  <si>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</si>
  <si>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</si>
  <si>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</si>
  <si>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</si>
  <si>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</si>
  <si>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</si>
  <si>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</si>
  <si>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</si>
  <si>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</si>
  <si>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</si>
  <si>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</si>
  <si>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</si>
  <si>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</si>
  <si>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</si>
  <si>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</si>
  <si>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</si>
  <si>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</si>
  <si>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</si>
  <si>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115101201</t>
  </si>
  <si>
    <t>Čerpání vody na výšku do 10 m, přítok do 500 l/min</t>
  </si>
  <si>
    <t>h</t>
  </si>
  <si>
    <t>RTS 20/ II</t>
  </si>
  <si>
    <t>Práce</t>
  </si>
  <si>
    <t>POL1_</t>
  </si>
  <si>
    <t>115101301</t>
  </si>
  <si>
    <t>Pohotovost čerp.soupravy, výška 10 m, přítok 500 l</t>
  </si>
  <si>
    <t>den</t>
  </si>
  <si>
    <t>175101101</t>
  </si>
  <si>
    <t>Obsyp potrubí bez prohození sypaniny s dodáním štěrkopísku frakce 0 - 22 mm</t>
  </si>
  <si>
    <t>m3</t>
  </si>
  <si>
    <t>174101101</t>
  </si>
  <si>
    <t>Zásyp jam, rýh, šachet se zhutněním , zbytek zeminy rozprostřen po pozemku</t>
  </si>
  <si>
    <t>132201211</t>
  </si>
  <si>
    <t>Hloubení rýh š.do 200 cm hor.3 do 100 m3,STROJNĚ</t>
  </si>
  <si>
    <t>151101101</t>
  </si>
  <si>
    <t>Pažení a rozepření stěn rýh - příložné - hl.do 2 m</t>
  </si>
  <si>
    <t>m2</t>
  </si>
  <si>
    <t>151101111</t>
  </si>
  <si>
    <t>Odstranění pažení stěn rýh - příložné - hl. do 2 m</t>
  </si>
  <si>
    <t>451572111</t>
  </si>
  <si>
    <t>894431222</t>
  </si>
  <si>
    <t xml:space="preserve">Šachta, D 400 mm </t>
  </si>
  <si>
    <t>kus</t>
  </si>
  <si>
    <t>Součtová</t>
  </si>
  <si>
    <t>Agregovaná položka</t>
  </si>
  <si>
    <t>POL2_</t>
  </si>
  <si>
    <t>998276101</t>
  </si>
  <si>
    <t>Přesun hmot, trubní vedení plastová, otevř. výkop</t>
  </si>
  <si>
    <t>t</t>
  </si>
  <si>
    <t>Přesun hmot</t>
  </si>
  <si>
    <t>POL7_</t>
  </si>
  <si>
    <t>871313121R00T</t>
  </si>
  <si>
    <t>Montáž trub z plastu, gumový kroužek, do d160</t>
  </si>
  <si>
    <t>m</t>
  </si>
  <si>
    <t>Vlastní</t>
  </si>
  <si>
    <t>28611260.A</t>
  </si>
  <si>
    <t>Trubka kanalizační KGEM SN 8 PVC 160x4,7x1000</t>
  </si>
  <si>
    <t>SPCM</t>
  </si>
  <si>
    <t>Specifikace</t>
  </si>
  <si>
    <t>POL3_</t>
  </si>
  <si>
    <t>Indiv</t>
  </si>
  <si>
    <t>892581111R00TT</t>
  </si>
  <si>
    <t>Vizuální prohlídka před tlakovými zkouškami</t>
  </si>
  <si>
    <t>kpl</t>
  </si>
  <si>
    <t>721290112R00T</t>
  </si>
  <si>
    <t>Zkouška těsnosti kanalizace vodou do DN 200</t>
  </si>
  <si>
    <t>892581111R00TTT</t>
  </si>
  <si>
    <t>Vizuální prohlídka po tlakových zkouškách</t>
  </si>
  <si>
    <t>005124010R</t>
  </si>
  <si>
    <t>Koordinační činnost</t>
  </si>
  <si>
    <t>Soubor</t>
  </si>
  <si>
    <t>VRN</t>
  </si>
  <si>
    <t>POL99_2</t>
  </si>
  <si>
    <t>005121020R</t>
  </si>
  <si>
    <t xml:space="preserve">Provoz zařízení staveniště </t>
  </si>
  <si>
    <t>005121 R</t>
  </si>
  <si>
    <t>Zařízení staveniště</t>
  </si>
  <si>
    <t>005121010R</t>
  </si>
  <si>
    <t>Vybudování zařízení staveniště</t>
  </si>
  <si>
    <t>005121030R</t>
  </si>
  <si>
    <t>Odstranění zařízení staveniště</t>
  </si>
  <si>
    <t>SUM</t>
  </si>
  <si>
    <t>Poznámky uchazeče k zadání</t>
  </si>
  <si>
    <t>POPUZIV</t>
  </si>
  <si>
    <t>END</t>
  </si>
  <si>
    <t>STAVEBNÍ ÚPRAVY S NÁSTAVBOU A PŘÍSTAVBA OBJEKTU BROWNFIELDU V MĚLČANECH</t>
  </si>
  <si>
    <t xml:space="preserve">Část dokumentace : </t>
  </si>
  <si>
    <t>Investor a objednatel:</t>
  </si>
  <si>
    <t>Obec Mělčany; Mělčany 163, 664 64 Mělčany</t>
  </si>
  <si>
    <t>Barbora Kohotová</t>
  </si>
  <si>
    <t>VENKOVNÍ STOKA</t>
  </si>
  <si>
    <t xml:space="preserve">Lože pod potrubí z kameniva těženého 0 - 4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</si>
</sst>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2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8" xfId="0" applyBorder="1"/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view="pageBreakPreview" topLeftCell="B28" zoomScale="130" zoomScaleNormal="100" zoomScaleSheetLayoutView="130" workbookViewId="0">
      <selection activeCell="B51" sqref="A51:XFD5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6" customWidth="1"/>
    <col min="4" max="4" width="13" style="36" customWidth="1"/>
    <col min="5" max="5" width="9.7109375" style="3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2" t="s">
        <v>36</v>
      </c>
      <c r="B1" s="208" t="s">
        <v>4</v>
      </c>
      <c r="C1" s="209"/>
      <c r="D1" s="209"/>
      <c r="E1" s="209"/>
      <c r="F1" s="209"/>
      <c r="G1" s="209"/>
      <c r="H1" s="209"/>
      <c r="I1" s="209"/>
      <c r="J1" s="210"/>
    </row>
    <row r="2" spans="1:15" ht="36" customHeight="1" x14ac:dyDescent="0.2">
      <c r="A2" s="2"/>
      <c r="B2" s="166" t="s">
        <v>22</v>
      </c>
      <c r="C2" s="216" t="s">
        <v>155</v>
      </c>
      <c r="D2" s="216"/>
      <c r="E2" s="216"/>
      <c r="F2" s="216"/>
      <c r="G2" s="216"/>
      <c r="H2" s="216"/>
      <c r="I2" s="216"/>
      <c r="J2" s="217"/>
      <c r="O2" s="1"/>
    </row>
    <row r="3" spans="1:15" ht="27" customHeight="1" x14ac:dyDescent="0.2">
      <c r="A3" s="2"/>
      <c r="B3" s="168" t="s">
        <v>156</v>
      </c>
      <c r="C3" s="167"/>
      <c r="D3" s="218" t="s">
        <v>160</v>
      </c>
      <c r="E3" s="218"/>
      <c r="F3" s="218"/>
      <c r="G3" s="218"/>
      <c r="H3" s="218"/>
      <c r="I3" s="218"/>
      <c r="J3" s="219"/>
    </row>
    <row r="4" spans="1:15" ht="23.25" customHeight="1" x14ac:dyDescent="0.2">
      <c r="A4" s="53">
        <v>3446290</v>
      </c>
      <c r="B4" s="169" t="s">
        <v>42</v>
      </c>
      <c r="C4" s="220" t="s">
        <v>160</v>
      </c>
      <c r="D4" s="220"/>
      <c r="E4" s="220"/>
      <c r="F4" s="220"/>
      <c r="G4" s="220"/>
      <c r="H4" s="220"/>
      <c r="I4" s="220"/>
      <c r="J4" s="221"/>
    </row>
    <row r="5" spans="1:15" ht="24" customHeight="1" x14ac:dyDescent="0.2">
      <c r="A5" s="2"/>
      <c r="B5" s="157" t="s">
        <v>157</v>
      </c>
      <c r="C5" s="148"/>
      <c r="D5" s="196" t="s">
        <v>158</v>
      </c>
      <c r="E5" s="197"/>
      <c r="F5" s="197"/>
      <c r="G5" s="197"/>
      <c r="H5" s="150"/>
      <c r="I5" s="152"/>
      <c r="J5" s="149"/>
    </row>
    <row r="6" spans="1:15" ht="15.75" customHeight="1" x14ac:dyDescent="0.2">
      <c r="A6" s="2"/>
      <c r="B6" s="155"/>
      <c r="C6" s="164"/>
      <c r="D6" s="198"/>
      <c r="E6" s="199"/>
      <c r="F6" s="199"/>
      <c r="G6" s="199"/>
      <c r="H6" s="150"/>
      <c r="I6" s="152"/>
      <c r="J6" s="149"/>
    </row>
    <row r="7" spans="1:15" ht="15.75" customHeight="1" x14ac:dyDescent="0.2">
      <c r="A7" s="2"/>
      <c r="B7" s="156"/>
      <c r="C7" s="165"/>
      <c r="D7" s="163"/>
      <c r="E7" s="200"/>
      <c r="F7" s="201"/>
      <c r="G7" s="201"/>
      <c r="H7" s="154"/>
      <c r="I7" s="153"/>
      <c r="J7" s="158"/>
    </row>
    <row r="8" spans="1:15" ht="24" customHeight="1" x14ac:dyDescent="0.2">
      <c r="A8" s="2"/>
      <c r="B8" s="157" t="s">
        <v>20</v>
      </c>
      <c r="C8" s="148"/>
      <c r="D8" s="211"/>
      <c r="E8" s="211"/>
      <c r="F8" s="211"/>
      <c r="G8" s="211"/>
      <c r="H8" s="150" t="s">
        <v>38</v>
      </c>
      <c r="I8" s="171"/>
      <c r="J8" s="149"/>
    </row>
    <row r="9" spans="1:15" ht="15.75" customHeight="1" x14ac:dyDescent="0.2">
      <c r="A9" s="2"/>
      <c r="B9" s="155"/>
      <c r="C9" s="164"/>
      <c r="D9" s="212"/>
      <c r="E9" s="212"/>
      <c r="F9" s="212"/>
      <c r="G9" s="212"/>
      <c r="H9" s="150" t="s">
        <v>34</v>
      </c>
      <c r="I9" s="171"/>
      <c r="J9" s="149"/>
    </row>
    <row r="10" spans="1:15" ht="15.75" customHeight="1" x14ac:dyDescent="0.2">
      <c r="A10" s="2"/>
      <c r="B10" s="156"/>
      <c r="C10" s="165"/>
      <c r="D10" s="170"/>
      <c r="E10" s="213"/>
      <c r="F10" s="214"/>
      <c r="G10" s="214"/>
      <c r="H10" s="151"/>
      <c r="I10" s="153"/>
      <c r="J10" s="158"/>
    </row>
    <row r="11" spans="1:15" ht="24" customHeight="1" x14ac:dyDescent="0.2">
      <c r="A11" s="2"/>
      <c r="B11" s="159" t="s">
        <v>21</v>
      </c>
      <c r="C11" s="215" t="s">
        <v>159</v>
      </c>
      <c r="D11" s="215"/>
      <c r="E11" s="215"/>
      <c r="F11" s="160"/>
      <c r="G11" s="160"/>
      <c r="H11" s="161"/>
      <c r="I11" s="160"/>
      <c r="J11" s="162"/>
    </row>
    <row r="12" spans="1:15" ht="32.25" customHeight="1" x14ac:dyDescent="0.2">
      <c r="A12" s="2"/>
      <c r="B12" s="25" t="s">
        <v>32</v>
      </c>
      <c r="C12" s="38"/>
      <c r="D12" s="37"/>
      <c r="E12" s="177" t="s">
        <v>30</v>
      </c>
      <c r="F12" s="177"/>
      <c r="G12" s="178" t="s">
        <v>31</v>
      </c>
      <c r="H12" s="178"/>
      <c r="I12" s="178" t="s">
        <v>29</v>
      </c>
      <c r="J12" s="179"/>
    </row>
    <row r="13" spans="1:15" ht="23.25" customHeight="1" x14ac:dyDescent="0.2">
      <c r="A13" s="106" t="s">
        <v>24</v>
      </c>
      <c r="B13" s="27" t="s">
        <v>24</v>
      </c>
      <c r="C13" s="39"/>
      <c r="D13" s="40"/>
      <c r="E13" s="174">
        <f>SUMIF(F46:F52,A13,G46:G52)+SUMIF(F46:F52,"PSU",G46:G52)</f>
        <v>0</v>
      </c>
      <c r="F13" s="175"/>
      <c r="G13" s="174">
        <f>SUMIF(F46:F52,A13,H46:H52)+SUMIF(F46:F52,"PSU",H46:H52)</f>
        <v>0</v>
      </c>
      <c r="H13" s="175"/>
      <c r="I13" s="174">
        <v>0</v>
      </c>
      <c r="J13" s="176"/>
    </row>
    <row r="14" spans="1:15" ht="23.25" customHeight="1" x14ac:dyDescent="0.2">
      <c r="A14" s="106" t="s">
        <v>25</v>
      </c>
      <c r="B14" s="27" t="s">
        <v>25</v>
      </c>
      <c r="C14" s="39"/>
      <c r="D14" s="40"/>
      <c r="E14" s="174">
        <f>SUMIF(F46:F52,A14,G46:G52)</f>
        <v>0</v>
      </c>
      <c r="F14" s="175"/>
      <c r="G14" s="174">
        <f>SUMIF(F46:F52,A14,H46:H52)</f>
        <v>0</v>
      </c>
      <c r="H14" s="175"/>
      <c r="I14" s="174">
        <v>0</v>
      </c>
      <c r="J14" s="176"/>
    </row>
    <row r="15" spans="1:15" ht="23.25" customHeight="1" x14ac:dyDescent="0.2">
      <c r="A15" s="106" t="s">
        <v>26</v>
      </c>
      <c r="B15" s="27" t="s">
        <v>26</v>
      </c>
      <c r="C15" s="39"/>
      <c r="D15" s="40"/>
      <c r="E15" s="174">
        <f>SUMIF(F46:F52,A15,G46:G52)</f>
        <v>0</v>
      </c>
      <c r="F15" s="175"/>
      <c r="G15" s="174">
        <f>SUMIF(F46:F52,A15,H46:H52)</f>
        <v>0</v>
      </c>
      <c r="H15" s="175"/>
      <c r="I15" s="174">
        <v>0</v>
      </c>
      <c r="J15" s="176"/>
    </row>
    <row r="16" spans="1:15" ht="23.25" customHeight="1" x14ac:dyDescent="0.2">
      <c r="A16" s="106" t="s">
        <v>59</v>
      </c>
      <c r="B16" s="27" t="s">
        <v>27</v>
      </c>
      <c r="C16" s="39"/>
      <c r="D16" s="40"/>
      <c r="E16" s="174">
        <f>SUMIF(F46:F52,A16,G46:G52)</f>
        <v>0</v>
      </c>
      <c r="F16" s="175"/>
      <c r="G16" s="174">
        <f>SUMIF(F46:F52,A16,H46:H52)</f>
        <v>0</v>
      </c>
      <c r="H16" s="175"/>
      <c r="I16" s="174">
        <v>0</v>
      </c>
      <c r="J16" s="176"/>
    </row>
    <row r="17" spans="1:10" ht="23.25" customHeight="1" x14ac:dyDescent="0.2">
      <c r="A17" s="106" t="s">
        <v>60</v>
      </c>
      <c r="B17" s="27" t="s">
        <v>28</v>
      </c>
      <c r="C17" s="39"/>
      <c r="D17" s="40"/>
      <c r="E17" s="174">
        <f>SUMIF(F46:F52,A17,G46:G52)</f>
        <v>0</v>
      </c>
      <c r="F17" s="175"/>
      <c r="G17" s="174">
        <f>SUMIF(F46:F52,A17,H46:H52)</f>
        <v>0</v>
      </c>
      <c r="H17" s="175"/>
      <c r="I17" s="174">
        <v>0</v>
      </c>
      <c r="J17" s="176"/>
    </row>
    <row r="18" spans="1:10" ht="23.25" customHeight="1" x14ac:dyDescent="0.2">
      <c r="A18" s="2"/>
      <c r="B18" s="33" t="s">
        <v>29</v>
      </c>
      <c r="C18" s="41"/>
      <c r="D18" s="42"/>
      <c r="E18" s="172">
        <f>SUM(E13:F17)</f>
        <v>0</v>
      </c>
      <c r="F18" s="173"/>
      <c r="G18" s="172">
        <f>SUM(G13:H17)</f>
        <v>0</v>
      </c>
      <c r="H18" s="173"/>
      <c r="I18" s="172">
        <f>SUM(I13:J17)</f>
        <v>0</v>
      </c>
      <c r="J18" s="191"/>
    </row>
    <row r="19" spans="1:10" ht="33" customHeight="1" x14ac:dyDescent="0.2">
      <c r="A19" s="2"/>
      <c r="B19" s="31" t="s">
        <v>33</v>
      </c>
      <c r="C19" s="39"/>
      <c r="D19" s="40"/>
      <c r="E19" s="43"/>
      <c r="F19" s="28"/>
      <c r="G19" s="24"/>
      <c r="H19" s="24"/>
      <c r="I19" s="24"/>
      <c r="J19" s="29"/>
    </row>
    <row r="20" spans="1:10" ht="23.25" customHeight="1" x14ac:dyDescent="0.2">
      <c r="A20" s="2">
        <f>ZakladDPHSni*SazbaDPH1/100</f>
        <v>0</v>
      </c>
      <c r="B20" s="27" t="s">
        <v>13</v>
      </c>
      <c r="C20" s="39"/>
      <c r="D20" s="40"/>
      <c r="E20" s="44">
        <v>15</v>
      </c>
      <c r="F20" s="28" t="s">
        <v>0</v>
      </c>
      <c r="G20" s="181">
        <f>ZakladDPHSniVypocet</f>
        <v>0</v>
      </c>
      <c r="H20" s="182"/>
      <c r="I20" s="182"/>
      <c r="J20" s="29" t="str">
        <f t="shared" ref="J20:J25" si="0">Mena</f>
        <v>CZK</v>
      </c>
    </row>
    <row r="21" spans="1:10" ht="23.25" customHeight="1" x14ac:dyDescent="0.2">
      <c r="A21" s="2">
        <f>(A20-INT(A20))*100</f>
        <v>0</v>
      </c>
      <c r="B21" s="27" t="s">
        <v>14</v>
      </c>
      <c r="C21" s="39"/>
      <c r="D21" s="40"/>
      <c r="E21" s="44">
        <f>SazbaDPH1</f>
        <v>15</v>
      </c>
      <c r="F21" s="28" t="s">
        <v>0</v>
      </c>
      <c r="G21" s="189">
        <f>IF(A21&gt;50, ROUNDUP(A20, 0), ROUNDDOWN(A20, 0))</f>
        <v>0</v>
      </c>
      <c r="H21" s="190"/>
      <c r="I21" s="190"/>
      <c r="J21" s="29" t="str">
        <f t="shared" si="0"/>
        <v>CZK</v>
      </c>
    </row>
    <row r="22" spans="1:10" ht="23.25" customHeight="1" x14ac:dyDescent="0.2">
      <c r="A22" s="2">
        <f>ZakladDPHZakl*SazbaDPH2/100</f>
        <v>0</v>
      </c>
      <c r="B22" s="27" t="s">
        <v>15</v>
      </c>
      <c r="C22" s="39"/>
      <c r="D22" s="40"/>
      <c r="E22" s="44">
        <v>21</v>
      </c>
      <c r="F22" s="28" t="s">
        <v>0</v>
      </c>
      <c r="G22" s="181">
        <f>ZakladDPHZaklVypocet</f>
        <v>0</v>
      </c>
      <c r="H22" s="182"/>
      <c r="I22" s="182"/>
      <c r="J22" s="29" t="str">
        <f t="shared" si="0"/>
        <v>CZK</v>
      </c>
    </row>
    <row r="23" spans="1:10" ht="23.25" customHeight="1" x14ac:dyDescent="0.2">
      <c r="A23" s="2">
        <f>(A22-INT(A22))*100</f>
        <v>0</v>
      </c>
      <c r="B23" s="23" t="s">
        <v>16</v>
      </c>
      <c r="C23" s="45"/>
      <c r="D23" s="37"/>
      <c r="E23" s="46">
        <f>SazbaDPH2</f>
        <v>21</v>
      </c>
      <c r="F23" s="21" t="s">
        <v>0</v>
      </c>
      <c r="G23" s="192">
        <f>IF(A23&gt;50, ROUNDUP(A22, 0), ROUNDDOWN(A22, 0))</f>
        <v>0</v>
      </c>
      <c r="H23" s="193"/>
      <c r="I23" s="193"/>
      <c r="J23" s="26" t="str">
        <f t="shared" si="0"/>
        <v>CZK</v>
      </c>
    </row>
    <row r="24" spans="1:10" ht="23.25" customHeight="1" thickBot="1" x14ac:dyDescent="0.25">
      <c r="A24" s="2">
        <f>ZakladDPHSni+DPHSni+ZakladDPHZakl+DPHZakl</f>
        <v>0</v>
      </c>
      <c r="B24" s="22" t="s">
        <v>5</v>
      </c>
      <c r="C24" s="47"/>
      <c r="D24" s="48"/>
      <c r="E24" s="47"/>
      <c r="F24" s="14"/>
      <c r="G24" s="188">
        <f>CenaCelkem-(ZakladDPHSni+DPHSni+ZakladDPHZakl+DPHZakl)</f>
        <v>0</v>
      </c>
      <c r="H24" s="188"/>
      <c r="I24" s="188"/>
      <c r="J24" s="30" t="str">
        <f t="shared" si="0"/>
        <v>CZK</v>
      </c>
    </row>
    <row r="25" spans="1:10" ht="27.75" hidden="1" customHeight="1" thickBot="1" x14ac:dyDescent="0.25">
      <c r="A25" s="2"/>
      <c r="B25" s="80" t="s">
        <v>23</v>
      </c>
      <c r="C25" s="81"/>
      <c r="D25" s="81"/>
      <c r="E25" s="82"/>
      <c r="F25" s="83"/>
      <c r="G25" s="180">
        <f>ZakladDPHSniVypocet+ZakladDPHZaklVypocet</f>
        <v>0</v>
      </c>
      <c r="H25" s="183"/>
      <c r="I25" s="183"/>
      <c r="J25" s="84" t="str">
        <f t="shared" si="0"/>
        <v>CZK</v>
      </c>
    </row>
    <row r="26" spans="1:10" ht="27.75" customHeight="1" thickBot="1" x14ac:dyDescent="0.25">
      <c r="A26" s="2">
        <f>(A24-INT(A24))*100</f>
        <v>0</v>
      </c>
      <c r="B26" s="80" t="s">
        <v>35</v>
      </c>
      <c r="C26" s="85"/>
      <c r="D26" s="85"/>
      <c r="E26" s="85"/>
      <c r="F26" s="86"/>
      <c r="G26" s="180">
        <f>IF(A26&gt;50, ROUNDUP(A24, 0), ROUNDDOWN(A24, 0))</f>
        <v>0</v>
      </c>
      <c r="H26" s="180"/>
      <c r="I26" s="180"/>
      <c r="J26" s="87" t="s">
        <v>47</v>
      </c>
    </row>
    <row r="27" spans="1:10" ht="12.75" customHeight="1" x14ac:dyDescent="0.2">
      <c r="A27" s="2"/>
      <c r="B27" s="2"/>
      <c r="J27" s="8"/>
    </row>
    <row r="28" spans="1:10" ht="30" customHeight="1" x14ac:dyDescent="0.2">
      <c r="A28" s="2"/>
      <c r="B28" s="2"/>
      <c r="J28" s="8"/>
    </row>
    <row r="29" spans="1:10" ht="18.75" customHeight="1" x14ac:dyDescent="0.2">
      <c r="A29" s="2"/>
      <c r="B29" s="15"/>
      <c r="C29" s="49" t="s">
        <v>12</v>
      </c>
      <c r="D29" s="50"/>
      <c r="E29" s="50"/>
      <c r="F29" s="13" t="s">
        <v>11</v>
      </c>
      <c r="G29" s="19"/>
      <c r="H29" s="20"/>
      <c r="I29" s="19"/>
      <c r="J29" s="8"/>
    </row>
    <row r="30" spans="1:10" ht="47.25" customHeight="1" x14ac:dyDescent="0.2">
      <c r="A30" s="2"/>
      <c r="B30" s="2"/>
      <c r="J30" s="8"/>
    </row>
    <row r="31" spans="1:10" s="17" customFormat="1" ht="18.75" customHeight="1" x14ac:dyDescent="0.2">
      <c r="A31" s="16"/>
      <c r="B31" s="16"/>
      <c r="C31" s="51"/>
      <c r="D31" s="184" t="s">
        <v>43</v>
      </c>
      <c r="E31" s="185"/>
      <c r="G31" s="186"/>
      <c r="H31" s="187"/>
      <c r="I31" s="187"/>
      <c r="J31" s="18"/>
    </row>
    <row r="32" spans="1:10" ht="12.75" customHeight="1" x14ac:dyDescent="0.2">
      <c r="A32" s="2"/>
      <c r="B32" s="2"/>
      <c r="D32" s="207" t="s">
        <v>2</v>
      </c>
      <c r="E32" s="207"/>
      <c r="H32" s="9" t="s">
        <v>3</v>
      </c>
      <c r="J32" s="8"/>
    </row>
    <row r="33" spans="1:10" ht="13.5" customHeight="1" thickBot="1" x14ac:dyDescent="0.25">
      <c r="A33" s="10"/>
      <c r="B33" s="10"/>
      <c r="C33" s="52"/>
      <c r="D33" s="52"/>
      <c r="E33" s="52"/>
      <c r="F33" s="11"/>
      <c r="G33" s="11"/>
      <c r="H33" s="11"/>
      <c r="I33" s="11"/>
      <c r="J33" s="12"/>
    </row>
    <row r="34" spans="1:10" ht="27" hidden="1" customHeight="1" x14ac:dyDescent="0.2">
      <c r="B34" s="57" t="s">
        <v>17</v>
      </c>
      <c r="C34" s="58"/>
      <c r="D34" s="58"/>
      <c r="E34" s="58"/>
      <c r="F34" s="59"/>
      <c r="G34" s="59"/>
      <c r="H34" s="59"/>
      <c r="I34" s="59"/>
      <c r="J34" s="60"/>
    </row>
    <row r="35" spans="1:10" ht="25.5" hidden="1" customHeight="1" x14ac:dyDescent="0.2">
      <c r="A35" s="56" t="s">
        <v>37</v>
      </c>
      <c r="B35" s="61" t="s">
        <v>18</v>
      </c>
      <c r="C35" s="62" t="s">
        <v>6</v>
      </c>
      <c r="D35" s="62"/>
      <c r="E35" s="62"/>
      <c r="F35" s="63" t="str">
        <f>B20</f>
        <v>Základ pro sníženou DPH</v>
      </c>
      <c r="G35" s="63" t="str">
        <f>B22</f>
        <v>Základ pro základní DPH</v>
      </c>
      <c r="H35" s="64" t="s">
        <v>19</v>
      </c>
      <c r="I35" s="64" t="s">
        <v>1</v>
      </c>
      <c r="J35" s="65" t="s">
        <v>0</v>
      </c>
    </row>
    <row r="36" spans="1:10" ht="25.5" hidden="1" customHeight="1" x14ac:dyDescent="0.2">
      <c r="A36" s="56">
        <v>1</v>
      </c>
      <c r="B36" s="66" t="s">
        <v>45</v>
      </c>
      <c r="C36" s="202"/>
      <c r="D36" s="202"/>
      <c r="E36" s="202"/>
      <c r="F36" s="67">
        <f>'VENKOVNÍ STOKA'!AE36</f>
        <v>0</v>
      </c>
      <c r="G36" s="68">
        <f>'VENKOVNÍ STOKA'!AF36</f>
        <v>0</v>
      </c>
      <c r="H36" s="69">
        <f>(F36*SazbaDPH1/100)+(G36*SazbaDPH2/100)</f>
        <v>0</v>
      </c>
      <c r="I36" s="69">
        <f>F36+G36+H36</f>
        <v>0</v>
      </c>
      <c r="J36" s="70" t="str">
        <f>IF(CenaCelkemVypocet=0,"",I36/CenaCelkemVypocet*100)</f>
        <v/>
      </c>
    </row>
    <row r="37" spans="1:10" ht="25.5" hidden="1" customHeight="1" x14ac:dyDescent="0.2">
      <c r="A37" s="56">
        <v>2</v>
      </c>
      <c r="B37" s="71" t="s">
        <v>40</v>
      </c>
      <c r="C37" s="203" t="s">
        <v>41</v>
      </c>
      <c r="D37" s="203"/>
      <c r="E37" s="203"/>
      <c r="F37" s="72">
        <f>'VENKOVNÍ STOKA'!AE36</f>
        <v>0</v>
      </c>
      <c r="G37" s="73">
        <f>'VENKOVNÍ STOKA'!AF36</f>
        <v>0</v>
      </c>
      <c r="H37" s="73">
        <f>(F37*SazbaDPH1/100)+(G37*SazbaDPH2/100)</f>
        <v>0</v>
      </c>
      <c r="I37" s="73">
        <f>F37+G37+H37</f>
        <v>0</v>
      </c>
      <c r="J37" s="74" t="str">
        <f>IF(CenaCelkemVypocet=0,"",I37/CenaCelkemVypocet*100)</f>
        <v/>
      </c>
    </row>
    <row r="38" spans="1:10" ht="25.5" hidden="1" customHeight="1" x14ac:dyDescent="0.2">
      <c r="A38" s="56">
        <v>3</v>
      </c>
      <c r="B38" s="75" t="s">
        <v>39</v>
      </c>
      <c r="C38" s="202" t="s">
        <v>39</v>
      </c>
      <c r="D38" s="202"/>
      <c r="E38" s="202"/>
      <c r="F38" s="76">
        <f>'VENKOVNÍ STOKA'!AE36</f>
        <v>0</v>
      </c>
      <c r="G38" s="69">
        <f>'VENKOVNÍ STOKA'!AF36</f>
        <v>0</v>
      </c>
      <c r="H38" s="69">
        <f>(F38*SazbaDPH1/100)+(G38*SazbaDPH2/100)</f>
        <v>0</v>
      </c>
      <c r="I38" s="69">
        <f>F38+G38+H38</f>
        <v>0</v>
      </c>
      <c r="J38" s="70" t="str">
        <f>IF(CenaCelkemVypocet=0,"",I38/CenaCelkemVypocet*100)</f>
        <v/>
      </c>
    </row>
    <row r="39" spans="1:10" ht="25.5" hidden="1" customHeight="1" x14ac:dyDescent="0.2">
      <c r="A39" s="56"/>
      <c r="B39" s="204" t="s">
        <v>46</v>
      </c>
      <c r="C39" s="205"/>
      <c r="D39" s="205"/>
      <c r="E39" s="206"/>
      <c r="F39" s="77">
        <f>SUMIF(A36:A38,"=1",F36:F38)</f>
        <v>0</v>
      </c>
      <c r="G39" s="78">
        <f>SUMIF(A36:A38,"=1",G36:G38)</f>
        <v>0</v>
      </c>
      <c r="H39" s="78">
        <f>SUMIF(A36:A38,"=1",H36:H38)</f>
        <v>0</v>
      </c>
      <c r="I39" s="78">
        <f>SUMIF(A36:A38,"=1",I36:I38)</f>
        <v>0</v>
      </c>
      <c r="J39" s="79">
        <f>SUMIF(A36:A38,"=1",J36:J38)</f>
        <v>0</v>
      </c>
    </row>
    <row r="43" spans="1:10" ht="15.75" x14ac:dyDescent="0.25">
      <c r="B43" s="88" t="s">
        <v>48</v>
      </c>
    </row>
    <row r="45" spans="1:10" ht="25.5" customHeight="1" x14ac:dyDescent="0.2">
      <c r="A45" s="90"/>
      <c r="B45" s="93" t="s">
        <v>18</v>
      </c>
      <c r="C45" s="93" t="s">
        <v>6</v>
      </c>
      <c r="D45" s="94"/>
      <c r="E45" s="94"/>
      <c r="F45" s="95" t="s">
        <v>49</v>
      </c>
      <c r="G45" s="95" t="s">
        <v>30</v>
      </c>
      <c r="H45" s="95" t="s">
        <v>31</v>
      </c>
      <c r="I45" s="95" t="s">
        <v>29</v>
      </c>
      <c r="J45" s="95" t="s">
        <v>0</v>
      </c>
    </row>
    <row r="46" spans="1:10" ht="36.75" customHeight="1" x14ac:dyDescent="0.2">
      <c r="A46" s="91"/>
      <c r="B46" s="96" t="s">
        <v>44</v>
      </c>
      <c r="C46" s="194" t="s">
        <v>50</v>
      </c>
      <c r="D46" s="195"/>
      <c r="E46" s="195"/>
      <c r="F46" s="104" t="s">
        <v>24</v>
      </c>
      <c r="G46" s="97">
        <f>'VENKOVNÍ STOKA'!I8</f>
        <v>0</v>
      </c>
      <c r="H46" s="97">
        <f>'VENKOVNÍ STOKA'!K8</f>
        <v>0</v>
      </c>
      <c r="I46" s="97">
        <v>0</v>
      </c>
      <c r="J46" s="102" t="str">
        <f>IF(I53=0,"",I46/I53*100)</f>
        <v/>
      </c>
    </row>
    <row r="47" spans="1:10" ht="36.75" customHeight="1" x14ac:dyDescent="0.2">
      <c r="A47" s="91"/>
      <c r="B47" s="96" t="s">
        <v>51</v>
      </c>
      <c r="C47" s="194" t="s">
        <v>52</v>
      </c>
      <c r="D47" s="195"/>
      <c r="E47" s="195"/>
      <c r="F47" s="104" t="s">
        <v>24</v>
      </c>
      <c r="G47" s="97">
        <f>'VENKOVNÍ STOKA'!I16</f>
        <v>0</v>
      </c>
      <c r="H47" s="97">
        <f>'VENKOVNÍ STOKA'!K16</f>
        <v>0</v>
      </c>
      <c r="I47" s="97">
        <v>0</v>
      </c>
      <c r="J47" s="102" t="str">
        <f>IF(I53=0,"",I47/I53*100)</f>
        <v/>
      </c>
    </row>
    <row r="48" spans="1:10" ht="36.75" customHeight="1" x14ac:dyDescent="0.2">
      <c r="A48" s="91"/>
      <c r="B48" s="96" t="s">
        <v>41</v>
      </c>
      <c r="C48" s="194" t="s">
        <v>53</v>
      </c>
      <c r="D48" s="195"/>
      <c r="E48" s="195"/>
      <c r="F48" s="104" t="s">
        <v>24</v>
      </c>
      <c r="G48" s="97">
        <f>'VENKOVNÍ STOKA'!I18</f>
        <v>0</v>
      </c>
      <c r="H48" s="97">
        <f>'VENKOVNÍ STOKA'!K18</f>
        <v>0</v>
      </c>
      <c r="I48" s="97">
        <v>0</v>
      </c>
      <c r="J48" s="102" t="str">
        <f>IF(I53=0,"",I48/I53*100)</f>
        <v/>
      </c>
    </row>
    <row r="49" spans="1:10" ht="36.75" customHeight="1" x14ac:dyDescent="0.2">
      <c r="A49" s="91"/>
      <c r="B49" s="96" t="s">
        <v>54</v>
      </c>
      <c r="C49" s="194" t="s">
        <v>55</v>
      </c>
      <c r="D49" s="195"/>
      <c r="E49" s="195"/>
      <c r="F49" s="104" t="s">
        <v>24</v>
      </c>
      <c r="G49" s="97">
        <f>'VENKOVNÍ STOKA'!I20</f>
        <v>0</v>
      </c>
      <c r="H49" s="97">
        <f>'VENKOVNÍ STOKA'!K20</f>
        <v>0</v>
      </c>
      <c r="I49" s="97">
        <v>0</v>
      </c>
      <c r="J49" s="102" t="str">
        <f>IF(I53=0,"",I49/I53*100)</f>
        <v/>
      </c>
    </row>
    <row r="50" spans="1:10" ht="36.75" customHeight="1" x14ac:dyDescent="0.2">
      <c r="A50" s="91"/>
      <c r="B50" s="96" t="s">
        <v>56</v>
      </c>
      <c r="C50" s="194" t="s">
        <v>53</v>
      </c>
      <c r="D50" s="195"/>
      <c r="E50" s="195"/>
      <c r="F50" s="104" t="s">
        <v>24</v>
      </c>
      <c r="G50" s="97">
        <f>'VENKOVNÍ STOKA'!I22</f>
        <v>0</v>
      </c>
      <c r="H50" s="97">
        <f>'VENKOVNÍ STOKA'!K22</f>
        <v>0</v>
      </c>
      <c r="I50" s="97">
        <v>0</v>
      </c>
      <c r="J50" s="102" t="str">
        <f>IF(I53=0,"",I50/I53*100)</f>
        <v/>
      </c>
    </row>
    <row r="51" spans="1:10" ht="36.75" customHeight="1" x14ac:dyDescent="0.2">
      <c r="A51" s="91"/>
      <c r="B51" s="96" t="s">
        <v>57</v>
      </c>
      <c r="C51" s="194" t="s">
        <v>58</v>
      </c>
      <c r="D51" s="195"/>
      <c r="E51" s="195"/>
      <c r="F51" s="104" t="s">
        <v>26</v>
      </c>
      <c r="G51" s="97">
        <f>'VENKOVNÍ STOKA'!I25</f>
        <v>0</v>
      </c>
      <c r="H51" s="97">
        <f>'VENKOVNÍ STOKA'!K25</f>
        <v>0</v>
      </c>
      <c r="I51" s="97">
        <v>0</v>
      </c>
      <c r="J51" s="102" t="str">
        <f>IF(I53=0,"",I51/I53*100)</f>
        <v/>
      </c>
    </row>
    <row r="52" spans="1:10" ht="36.75" customHeight="1" x14ac:dyDescent="0.2">
      <c r="A52" s="91"/>
      <c r="B52" s="96" t="s">
        <v>59</v>
      </c>
      <c r="C52" s="194" t="s">
        <v>27</v>
      </c>
      <c r="D52" s="195"/>
      <c r="E52" s="195"/>
      <c r="F52" s="104" t="s">
        <v>59</v>
      </c>
      <c r="G52" s="97">
        <f>'VENKOVNÍ STOKA'!I29</f>
        <v>0</v>
      </c>
      <c r="H52" s="97">
        <f>'VENKOVNÍ STOKA'!K29</f>
        <v>0</v>
      </c>
      <c r="I52" s="97">
        <v>0</v>
      </c>
      <c r="J52" s="102" t="str">
        <f>IF(I53=0,"",I52/I53*100)</f>
        <v/>
      </c>
    </row>
    <row r="53" spans="1:10" ht="25.5" customHeight="1" x14ac:dyDescent="0.2">
      <c r="A53" s="92"/>
      <c r="B53" s="98" t="s">
        <v>1</v>
      </c>
      <c r="C53" s="99"/>
      <c r="D53" s="100"/>
      <c r="E53" s="100"/>
      <c r="F53" s="105"/>
      <c r="G53" s="101">
        <f>SUM(G46:G52)</f>
        <v>0</v>
      </c>
      <c r="H53" s="101">
        <f>SUM(H46:H52)</f>
        <v>0</v>
      </c>
      <c r="I53" s="101">
        <f>SUM(I46:I52)</f>
        <v>0</v>
      </c>
      <c r="J53" s="103">
        <f>SUM(J46:J52)</f>
        <v>0</v>
      </c>
    </row>
    <row r="54" spans="1:10" x14ac:dyDescent="0.2">
      <c r="F54" s="54"/>
      <c r="G54" s="54"/>
      <c r="H54" s="54"/>
      <c r="I54" s="54"/>
      <c r="J54" s="55"/>
    </row>
    <row r="55" spans="1:10" x14ac:dyDescent="0.2">
      <c r="F55" s="54"/>
      <c r="G55" s="54"/>
      <c r="H55" s="54"/>
      <c r="I55" s="54"/>
      <c r="J55" s="55"/>
    </row>
    <row r="56" spans="1:10" x14ac:dyDescent="0.2">
      <c r="F56" s="54"/>
      <c r="G56" s="54"/>
      <c r="H56" s="54"/>
      <c r="I56" s="54"/>
      <c r="J56" s="5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D8:G8"/>
    <mergeCell ref="D9:G9"/>
    <mergeCell ref="E10:G10"/>
    <mergeCell ref="C11:E11"/>
    <mergeCell ref="C2:J2"/>
    <mergeCell ref="D3:J3"/>
    <mergeCell ref="C4:J4"/>
    <mergeCell ref="C51:E51"/>
    <mergeCell ref="C52:E52"/>
    <mergeCell ref="D5:G5"/>
    <mergeCell ref="D6:G6"/>
    <mergeCell ref="E7:G7"/>
    <mergeCell ref="C47:E47"/>
    <mergeCell ref="C48:E48"/>
    <mergeCell ref="C49:E49"/>
    <mergeCell ref="C50:E50"/>
    <mergeCell ref="C36:E36"/>
    <mergeCell ref="C37:E37"/>
    <mergeCell ref="C38:E38"/>
    <mergeCell ref="B39:E39"/>
    <mergeCell ref="C46:E46"/>
    <mergeCell ref="D32:E32"/>
    <mergeCell ref="G26:I26"/>
    <mergeCell ref="G22:I22"/>
    <mergeCell ref="I16:J16"/>
    <mergeCell ref="G25:I25"/>
    <mergeCell ref="D31:E31"/>
    <mergeCell ref="G31:I31"/>
    <mergeCell ref="G24:I24"/>
    <mergeCell ref="G21:I21"/>
    <mergeCell ref="G20:I20"/>
    <mergeCell ref="E16:F16"/>
    <mergeCell ref="E17:F17"/>
    <mergeCell ref="I17:J17"/>
    <mergeCell ref="I18:J18"/>
    <mergeCell ref="G16:H16"/>
    <mergeCell ref="G17:H17"/>
    <mergeCell ref="G23:I23"/>
    <mergeCell ref="I14:J14"/>
    <mergeCell ref="I15:J15"/>
    <mergeCell ref="E15:F15"/>
    <mergeCell ref="E12:F12"/>
    <mergeCell ref="G12:H12"/>
    <mergeCell ref="I12:J12"/>
    <mergeCell ref="I13:J13"/>
    <mergeCell ref="E18:F18"/>
    <mergeCell ref="G18:H18"/>
    <mergeCell ref="E14:F14"/>
    <mergeCell ref="G13:H13"/>
    <mergeCell ref="G14:H14"/>
    <mergeCell ref="E13:F13"/>
    <mergeCell ref="G15:H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2" t="s">
        <v>7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35" t="s">
        <v>8</v>
      </c>
      <c r="B2" s="34"/>
      <c r="C2" s="224"/>
      <c r="D2" s="224"/>
      <c r="E2" s="224"/>
      <c r="F2" s="224"/>
      <c r="G2" s="225"/>
    </row>
    <row r="3" spans="1:7" ht="24.95" customHeight="1" x14ac:dyDescent="0.2">
      <c r="A3" s="35" t="s">
        <v>9</v>
      </c>
      <c r="B3" s="34"/>
      <c r="C3" s="224"/>
      <c r="D3" s="224"/>
      <c r="E3" s="224"/>
      <c r="F3" s="224"/>
      <c r="G3" s="225"/>
    </row>
    <row r="4" spans="1:7" ht="24.95" customHeight="1" x14ac:dyDescent="0.2">
      <c r="A4" s="35" t="s">
        <v>10</v>
      </c>
      <c r="B4" s="34"/>
      <c r="C4" s="224"/>
      <c r="D4" s="224"/>
      <c r="E4" s="224"/>
      <c r="F4" s="224"/>
      <c r="G4" s="22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DB08C-04E0-45C1-BB6C-DE304D1D1601}">
  <sheetPr>
    <outlinePr summaryBelow="0"/>
  </sheetPr>
  <dimension ref="A1:BH4998"/>
  <sheetViews>
    <sheetView tabSelected="1" view="pageBreakPreview" zoomScale="190" zoomScaleNormal="100" zoomScaleSheetLayoutView="190" workbookViewId="0">
      <pane ySplit="7" topLeftCell="A8" activePane="bottomLeft" state="frozen"/>
      <selection pane="bottomLeft" activeCell="H38" sqref="H38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7</v>
      </c>
      <c r="B1" s="238"/>
      <c r="C1" s="238"/>
      <c r="D1" s="238"/>
      <c r="E1" s="238"/>
      <c r="F1" s="238"/>
      <c r="G1" s="238"/>
      <c r="AG1" t="s">
        <v>61</v>
      </c>
    </row>
    <row r="2" spans="1:60" ht="24.95" customHeight="1" x14ac:dyDescent="0.2">
      <c r="A2" s="107" t="s">
        <v>8</v>
      </c>
      <c r="B2" s="34"/>
      <c r="C2" s="239" t="s">
        <v>155</v>
      </c>
      <c r="D2" s="240"/>
      <c r="E2" s="240"/>
      <c r="F2" s="240"/>
      <c r="G2" s="241"/>
      <c r="AG2" t="s">
        <v>62</v>
      </c>
    </row>
    <row r="3" spans="1:60" ht="24.95" customHeight="1" x14ac:dyDescent="0.2">
      <c r="A3" s="107" t="s">
        <v>9</v>
      </c>
      <c r="B3" s="34"/>
      <c r="C3" s="242" t="s">
        <v>160</v>
      </c>
      <c r="D3" s="243"/>
      <c r="E3" s="243"/>
      <c r="F3" s="243"/>
      <c r="G3" s="244"/>
      <c r="AC3" s="89" t="s">
        <v>62</v>
      </c>
      <c r="AG3" t="s">
        <v>63</v>
      </c>
    </row>
    <row r="4" spans="1:60" ht="24.95" customHeight="1" x14ac:dyDescent="0.2">
      <c r="A4" s="108" t="s">
        <v>10</v>
      </c>
      <c r="B4" s="109"/>
      <c r="C4" s="245" t="s">
        <v>160</v>
      </c>
      <c r="D4" s="246"/>
      <c r="E4" s="246"/>
      <c r="F4" s="246"/>
      <c r="G4" s="247"/>
      <c r="AG4" t="s">
        <v>64</v>
      </c>
    </row>
    <row r="5" spans="1:60" x14ac:dyDescent="0.2">
      <c r="D5" s="9"/>
    </row>
    <row r="6" spans="1:60" ht="38.25" x14ac:dyDescent="0.2">
      <c r="A6" s="111" t="s">
        <v>65</v>
      </c>
      <c r="B6" s="113" t="s">
        <v>66</v>
      </c>
      <c r="C6" s="113" t="s">
        <v>67</v>
      </c>
      <c r="D6" s="112" t="s">
        <v>68</v>
      </c>
      <c r="E6" s="111" t="s">
        <v>69</v>
      </c>
      <c r="F6" s="110" t="s">
        <v>70</v>
      </c>
      <c r="G6" s="111" t="s">
        <v>29</v>
      </c>
      <c r="H6" s="114" t="s">
        <v>30</v>
      </c>
      <c r="I6" s="114" t="s">
        <v>71</v>
      </c>
      <c r="J6" s="114" t="s">
        <v>31</v>
      </c>
      <c r="K6" s="114" t="s">
        <v>72</v>
      </c>
      <c r="L6" s="114" t="s">
        <v>73</v>
      </c>
      <c r="M6" s="114" t="s">
        <v>74</v>
      </c>
      <c r="N6" s="114" t="s">
        <v>75</v>
      </c>
      <c r="O6" s="114" t="s">
        <v>76</v>
      </c>
      <c r="P6" s="114" t="s">
        <v>77</v>
      </c>
      <c r="Q6" s="114" t="s">
        <v>78</v>
      </c>
      <c r="R6" s="114" t="s">
        <v>79</v>
      </c>
      <c r="S6" s="114" t="s">
        <v>80</v>
      </c>
      <c r="T6" s="114" t="s">
        <v>81</v>
      </c>
      <c r="U6" s="114" t="s">
        <v>82</v>
      </c>
      <c r="V6" s="114" t="s">
        <v>83</v>
      </c>
      <c r="W6" s="114" t="s">
        <v>84</v>
      </c>
      <c r="X6" s="114" t="s">
        <v>85</v>
      </c>
    </row>
    <row r="7" spans="1:60" hidden="1" x14ac:dyDescent="0.2">
      <c r="A7" s="3"/>
      <c r="B7" s="4"/>
      <c r="C7" s="4"/>
      <c r="D7" s="6"/>
      <c r="E7" s="116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</row>
    <row r="8" spans="1:60" x14ac:dyDescent="0.2">
      <c r="A8" s="124" t="s">
        <v>86</v>
      </c>
      <c r="B8" s="125" t="s">
        <v>44</v>
      </c>
      <c r="C8" s="142" t="s">
        <v>50</v>
      </c>
      <c r="D8" s="126"/>
      <c r="E8" s="127"/>
      <c r="F8" s="128"/>
      <c r="G8" s="128">
        <f>SUMIF(AG9:AG15,"&lt;&gt;NOR",G9:G15)</f>
        <v>0</v>
      </c>
      <c r="H8" s="128"/>
      <c r="I8" s="128">
        <f>SUM(I9:I15)</f>
        <v>0</v>
      </c>
      <c r="J8" s="128"/>
      <c r="K8" s="129">
        <f>SUM(K9:K15)</f>
        <v>0</v>
      </c>
      <c r="L8" s="123"/>
      <c r="M8" s="123">
        <f>SUM(M9:M15)</f>
        <v>0</v>
      </c>
      <c r="N8" s="123"/>
      <c r="O8" s="123">
        <f>SUM(O9:O15)</f>
        <v>27.59</v>
      </c>
      <c r="P8" s="123"/>
      <c r="Q8" s="123">
        <f>SUM(Q9:Q15)</f>
        <v>0</v>
      </c>
      <c r="R8" s="123"/>
      <c r="S8" s="123"/>
      <c r="T8" s="123"/>
      <c r="U8" s="123"/>
      <c r="V8" s="123">
        <f>SUM(V9:V15)</f>
        <v>69.069999999999993</v>
      </c>
      <c r="W8" s="123"/>
      <c r="X8" s="123"/>
      <c r="AG8" t="s">
        <v>87</v>
      </c>
    </row>
    <row r="9" spans="1:60" outlineLevel="1" x14ac:dyDescent="0.2">
      <c r="A9" s="134">
        <v>1</v>
      </c>
      <c r="B9" s="135" t="s">
        <v>88</v>
      </c>
      <c r="C9" s="143" t="s">
        <v>89</v>
      </c>
      <c r="D9" s="136" t="s">
        <v>90</v>
      </c>
      <c r="E9" s="137">
        <v>4</v>
      </c>
      <c r="F9" s="138">
        <v>0</v>
      </c>
      <c r="G9" s="138">
        <v>0</v>
      </c>
      <c r="H9" s="139">
        <v>0</v>
      </c>
      <c r="I9" s="138">
        <v>0</v>
      </c>
      <c r="J9" s="139">
        <v>0</v>
      </c>
      <c r="K9" s="140">
        <f t="shared" ref="K9" si="0">ROUND(E9*J9,2)</f>
        <v>0</v>
      </c>
      <c r="L9" s="122">
        <v>21</v>
      </c>
      <c r="M9" s="122">
        <f t="shared" ref="M9:M15" si="1">G9*(1+L9/100)</f>
        <v>0</v>
      </c>
      <c r="N9" s="122">
        <v>0</v>
      </c>
      <c r="O9" s="122">
        <f t="shared" ref="O9:O15" si="2">ROUND(E9*N9,2)</f>
        <v>0</v>
      </c>
      <c r="P9" s="122">
        <v>0</v>
      </c>
      <c r="Q9" s="122">
        <f t="shared" ref="Q9:Q15" si="3">ROUND(E9*P9,2)</f>
        <v>0</v>
      </c>
      <c r="R9" s="122"/>
      <c r="S9" s="122" t="s">
        <v>91</v>
      </c>
      <c r="T9" s="122" t="s">
        <v>91</v>
      </c>
      <c r="U9" s="122">
        <v>0.20300000000000001</v>
      </c>
      <c r="V9" s="122">
        <f t="shared" ref="V9:V15" si="4">ROUND(E9*U9,2)</f>
        <v>0.81</v>
      </c>
      <c r="W9" s="122"/>
      <c r="X9" s="122" t="s">
        <v>92</v>
      </c>
      <c r="Y9" s="115"/>
      <c r="Z9" s="115"/>
      <c r="AA9" s="115"/>
      <c r="AB9" s="115"/>
      <c r="AC9" s="115"/>
      <c r="AD9" s="115"/>
      <c r="AE9" s="115"/>
      <c r="AF9" s="115"/>
      <c r="AG9" s="115" t="s">
        <v>93</v>
      </c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</row>
    <row r="10" spans="1:60" outlineLevel="1" x14ac:dyDescent="0.2">
      <c r="A10" s="134">
        <v>2</v>
      </c>
      <c r="B10" s="135" t="s">
        <v>94</v>
      </c>
      <c r="C10" s="143" t="s">
        <v>95</v>
      </c>
      <c r="D10" s="136" t="s">
        <v>96</v>
      </c>
      <c r="E10" s="137">
        <v>2</v>
      </c>
      <c r="F10" s="138">
        <v>0</v>
      </c>
      <c r="G10" s="138">
        <v>0</v>
      </c>
      <c r="H10" s="139">
        <v>0</v>
      </c>
      <c r="I10" s="138">
        <v>0</v>
      </c>
      <c r="J10" s="139">
        <v>0</v>
      </c>
      <c r="K10" s="140">
        <f t="shared" ref="K10:K11" si="5">ROUND(E10*J10,2)</f>
        <v>0</v>
      </c>
      <c r="L10" s="122">
        <v>21</v>
      </c>
      <c r="M10" s="122">
        <f t="shared" si="1"/>
        <v>0</v>
      </c>
      <c r="N10" s="122">
        <v>0</v>
      </c>
      <c r="O10" s="122">
        <f t="shared" si="2"/>
        <v>0</v>
      </c>
      <c r="P10" s="122">
        <v>0</v>
      </c>
      <c r="Q10" s="122">
        <f t="shared" si="3"/>
        <v>0</v>
      </c>
      <c r="R10" s="122"/>
      <c r="S10" s="122" t="s">
        <v>91</v>
      </c>
      <c r="T10" s="122" t="s">
        <v>91</v>
      </c>
      <c r="U10" s="122">
        <v>0</v>
      </c>
      <c r="V10" s="122">
        <f t="shared" si="4"/>
        <v>0</v>
      </c>
      <c r="W10" s="122"/>
      <c r="X10" s="122" t="s">
        <v>92</v>
      </c>
      <c r="Y10" s="115"/>
      <c r="Z10" s="115"/>
      <c r="AA10" s="115"/>
      <c r="AB10" s="115"/>
      <c r="AC10" s="115"/>
      <c r="AD10" s="115"/>
      <c r="AE10" s="115"/>
      <c r="AF10" s="115"/>
      <c r="AG10" s="115" t="s">
        <v>93</v>
      </c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</row>
    <row r="11" spans="1:60" ht="22.5" outlineLevel="1" x14ac:dyDescent="0.2">
      <c r="A11" s="134">
        <v>3</v>
      </c>
      <c r="B11" s="135" t="s">
        <v>97</v>
      </c>
      <c r="C11" s="143" t="s">
        <v>98</v>
      </c>
      <c r="D11" s="136" t="s">
        <v>99</v>
      </c>
      <c r="E11" s="137">
        <v>16.2</v>
      </c>
      <c r="F11" s="138">
        <v>0</v>
      </c>
      <c r="G11" s="138">
        <v>0</v>
      </c>
      <c r="H11" s="139">
        <v>0</v>
      </c>
      <c r="I11" s="138">
        <v>0</v>
      </c>
      <c r="J11" s="139">
        <v>0</v>
      </c>
      <c r="K11" s="140">
        <f t="shared" si="5"/>
        <v>0</v>
      </c>
      <c r="L11" s="122">
        <v>21</v>
      </c>
      <c r="M11" s="122">
        <f t="shared" si="1"/>
        <v>0</v>
      </c>
      <c r="N11" s="122">
        <v>1.7</v>
      </c>
      <c r="O11" s="122">
        <f t="shared" si="2"/>
        <v>27.54</v>
      </c>
      <c r="P11" s="122">
        <v>0</v>
      </c>
      <c r="Q11" s="122">
        <f t="shared" si="3"/>
        <v>0</v>
      </c>
      <c r="R11" s="122"/>
      <c r="S11" s="122" t="s">
        <v>91</v>
      </c>
      <c r="T11" s="122" t="s">
        <v>91</v>
      </c>
      <c r="U11" s="122">
        <v>1.587</v>
      </c>
      <c r="V11" s="122">
        <f t="shared" si="4"/>
        <v>25.71</v>
      </c>
      <c r="W11" s="122"/>
      <c r="X11" s="122" t="s">
        <v>92</v>
      </c>
      <c r="Y11" s="115"/>
      <c r="Z11" s="115"/>
      <c r="AA11" s="115"/>
      <c r="AB11" s="115"/>
      <c r="AC11" s="115"/>
      <c r="AD11" s="115"/>
      <c r="AE11" s="115"/>
      <c r="AF11" s="115"/>
      <c r="AG11" s="115" t="s">
        <v>93</v>
      </c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</row>
    <row r="12" spans="1:60" ht="22.5" outlineLevel="1" x14ac:dyDescent="0.2">
      <c r="A12" s="134">
        <v>4</v>
      </c>
      <c r="B12" s="135" t="s">
        <v>100</v>
      </c>
      <c r="C12" s="143" t="s">
        <v>101</v>
      </c>
      <c r="D12" s="136" t="s">
        <v>99</v>
      </c>
      <c r="E12" s="137">
        <v>54</v>
      </c>
      <c r="F12" s="138">
        <v>0</v>
      </c>
      <c r="G12" s="138">
        <v>0</v>
      </c>
      <c r="H12" s="139">
        <v>0</v>
      </c>
      <c r="I12" s="138">
        <v>0</v>
      </c>
      <c r="J12" s="139">
        <v>0</v>
      </c>
      <c r="K12" s="140">
        <f t="shared" ref="K12:K15" si="6">ROUND(E12*J12,2)</f>
        <v>0</v>
      </c>
      <c r="L12" s="122">
        <v>21</v>
      </c>
      <c r="M12" s="122">
        <f t="shared" si="1"/>
        <v>0</v>
      </c>
      <c r="N12" s="122">
        <v>0</v>
      </c>
      <c r="O12" s="122">
        <f t="shared" si="2"/>
        <v>0</v>
      </c>
      <c r="P12" s="122">
        <v>0</v>
      </c>
      <c r="Q12" s="122">
        <f t="shared" si="3"/>
        <v>0</v>
      </c>
      <c r="R12" s="122"/>
      <c r="S12" s="122" t="s">
        <v>91</v>
      </c>
      <c r="T12" s="122" t="s">
        <v>91</v>
      </c>
      <c r="U12" s="122">
        <v>0.20200000000000001</v>
      </c>
      <c r="V12" s="122">
        <f t="shared" si="4"/>
        <v>10.91</v>
      </c>
      <c r="W12" s="122"/>
      <c r="X12" s="122" t="s">
        <v>92</v>
      </c>
      <c r="Y12" s="115"/>
      <c r="Z12" s="115"/>
      <c r="AA12" s="115"/>
      <c r="AB12" s="115"/>
      <c r="AC12" s="115"/>
      <c r="AD12" s="115"/>
      <c r="AE12" s="115"/>
      <c r="AF12" s="115"/>
      <c r="AG12" s="115" t="s">
        <v>93</v>
      </c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</row>
    <row r="13" spans="1:60" outlineLevel="1" x14ac:dyDescent="0.2">
      <c r="A13" s="134">
        <v>5</v>
      </c>
      <c r="B13" s="135" t="s">
        <v>102</v>
      </c>
      <c r="C13" s="143" t="s">
        <v>103</v>
      </c>
      <c r="D13" s="136" t="s">
        <v>99</v>
      </c>
      <c r="E13" s="137">
        <v>75.599999999999994</v>
      </c>
      <c r="F13" s="138">
        <v>0</v>
      </c>
      <c r="G13" s="138">
        <v>0</v>
      </c>
      <c r="H13" s="139">
        <v>0</v>
      </c>
      <c r="I13" s="138">
        <v>0</v>
      </c>
      <c r="J13" s="139">
        <v>0</v>
      </c>
      <c r="K13" s="140">
        <f t="shared" si="6"/>
        <v>0</v>
      </c>
      <c r="L13" s="122">
        <v>21</v>
      </c>
      <c r="M13" s="122">
        <f t="shared" si="1"/>
        <v>0</v>
      </c>
      <c r="N13" s="122">
        <v>0</v>
      </c>
      <c r="O13" s="122">
        <f t="shared" si="2"/>
        <v>0</v>
      </c>
      <c r="P13" s="122">
        <v>0</v>
      </c>
      <c r="Q13" s="122">
        <f t="shared" si="3"/>
        <v>0</v>
      </c>
      <c r="R13" s="122"/>
      <c r="S13" s="122" t="s">
        <v>91</v>
      </c>
      <c r="T13" s="122" t="s">
        <v>91</v>
      </c>
      <c r="U13" s="122">
        <v>0.2</v>
      </c>
      <c r="V13" s="122">
        <f t="shared" si="4"/>
        <v>15.12</v>
      </c>
      <c r="W13" s="122"/>
      <c r="X13" s="122" t="s">
        <v>92</v>
      </c>
      <c r="Y13" s="115"/>
      <c r="Z13" s="115"/>
      <c r="AA13" s="115"/>
      <c r="AB13" s="115"/>
      <c r="AC13" s="115"/>
      <c r="AD13" s="115"/>
      <c r="AE13" s="115"/>
      <c r="AF13" s="115"/>
      <c r="AG13" s="115" t="s">
        <v>93</v>
      </c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</row>
    <row r="14" spans="1:60" outlineLevel="1" x14ac:dyDescent="0.2">
      <c r="A14" s="134">
        <v>6</v>
      </c>
      <c r="B14" s="135" t="s">
        <v>104</v>
      </c>
      <c r="C14" s="143" t="s">
        <v>105</v>
      </c>
      <c r="D14" s="136" t="s">
        <v>106</v>
      </c>
      <c r="E14" s="137">
        <v>54</v>
      </c>
      <c r="F14" s="138">
        <v>0</v>
      </c>
      <c r="G14" s="138">
        <v>0</v>
      </c>
      <c r="H14" s="139">
        <v>0</v>
      </c>
      <c r="I14" s="138">
        <v>0</v>
      </c>
      <c r="J14" s="139">
        <v>0</v>
      </c>
      <c r="K14" s="140">
        <f t="shared" si="6"/>
        <v>0</v>
      </c>
      <c r="L14" s="122">
        <v>21</v>
      </c>
      <c r="M14" s="122">
        <f t="shared" si="1"/>
        <v>0</v>
      </c>
      <c r="N14" s="122">
        <v>9.8999999999999999E-4</v>
      </c>
      <c r="O14" s="122">
        <f t="shared" si="2"/>
        <v>0.05</v>
      </c>
      <c r="P14" s="122">
        <v>0</v>
      </c>
      <c r="Q14" s="122">
        <f t="shared" si="3"/>
        <v>0</v>
      </c>
      <c r="R14" s="122"/>
      <c r="S14" s="122" t="s">
        <v>91</v>
      </c>
      <c r="T14" s="122" t="s">
        <v>91</v>
      </c>
      <c r="U14" s="122">
        <v>0.23599999999999999</v>
      </c>
      <c r="V14" s="122">
        <f t="shared" si="4"/>
        <v>12.74</v>
      </c>
      <c r="W14" s="122"/>
      <c r="X14" s="122" t="s">
        <v>92</v>
      </c>
      <c r="Y14" s="115"/>
      <c r="Z14" s="115"/>
      <c r="AA14" s="115"/>
      <c r="AB14" s="115"/>
      <c r="AC14" s="115"/>
      <c r="AD14" s="115"/>
      <c r="AE14" s="115"/>
      <c r="AF14" s="115"/>
      <c r="AG14" s="115" t="s">
        <v>93</v>
      </c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</row>
    <row r="15" spans="1:60" outlineLevel="1" x14ac:dyDescent="0.2">
      <c r="A15" s="134">
        <v>7</v>
      </c>
      <c r="B15" s="135" t="s">
        <v>107</v>
      </c>
      <c r="C15" s="143" t="s">
        <v>108</v>
      </c>
      <c r="D15" s="136" t="s">
        <v>106</v>
      </c>
      <c r="E15" s="137">
        <v>54</v>
      </c>
      <c r="F15" s="138">
        <v>0</v>
      </c>
      <c r="G15" s="138">
        <v>0</v>
      </c>
      <c r="H15" s="139">
        <v>0</v>
      </c>
      <c r="I15" s="138">
        <v>0</v>
      </c>
      <c r="J15" s="139">
        <v>0</v>
      </c>
      <c r="K15" s="140">
        <f t="shared" si="6"/>
        <v>0</v>
      </c>
      <c r="L15" s="122">
        <v>21</v>
      </c>
      <c r="M15" s="122">
        <f t="shared" si="1"/>
        <v>0</v>
      </c>
      <c r="N15" s="122">
        <v>0</v>
      </c>
      <c r="O15" s="122">
        <f t="shared" si="2"/>
        <v>0</v>
      </c>
      <c r="P15" s="122">
        <v>0</v>
      </c>
      <c r="Q15" s="122">
        <f t="shared" si="3"/>
        <v>0</v>
      </c>
      <c r="R15" s="122"/>
      <c r="S15" s="122" t="s">
        <v>91</v>
      </c>
      <c r="T15" s="122" t="s">
        <v>91</v>
      </c>
      <c r="U15" s="122">
        <v>7.0000000000000007E-2</v>
      </c>
      <c r="V15" s="122">
        <f t="shared" si="4"/>
        <v>3.78</v>
      </c>
      <c r="W15" s="122"/>
      <c r="X15" s="122" t="s">
        <v>92</v>
      </c>
      <c r="Y15" s="115"/>
      <c r="Z15" s="115"/>
      <c r="AA15" s="115"/>
      <c r="AB15" s="115"/>
      <c r="AC15" s="115"/>
      <c r="AD15" s="115"/>
      <c r="AE15" s="115"/>
      <c r="AF15" s="115"/>
      <c r="AG15" s="115" t="s">
        <v>93</v>
      </c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</row>
    <row r="16" spans="1:60" x14ac:dyDescent="0.2">
      <c r="A16" s="124" t="s">
        <v>86</v>
      </c>
      <c r="B16" s="125" t="s">
        <v>51</v>
      </c>
      <c r="C16" s="142" t="s">
        <v>52</v>
      </c>
      <c r="D16" s="126"/>
      <c r="E16" s="127"/>
      <c r="F16" s="128"/>
      <c r="G16" s="128">
        <f>SUMIF(AG17:AG17,"&lt;&gt;NOR",G17:G17)</f>
        <v>0</v>
      </c>
      <c r="H16" s="128"/>
      <c r="I16" s="128">
        <f>SUM(I17:I17)</f>
        <v>0</v>
      </c>
      <c r="J16" s="128"/>
      <c r="K16" s="129">
        <f>SUM(K17:K17)</f>
        <v>0</v>
      </c>
      <c r="L16" s="123"/>
      <c r="M16" s="123">
        <f>SUM(M17:M17)</f>
        <v>0</v>
      </c>
      <c r="N16" s="123"/>
      <c r="O16" s="123">
        <f>SUM(O17:O17)</f>
        <v>10.210000000000001</v>
      </c>
      <c r="P16" s="123"/>
      <c r="Q16" s="123">
        <f>SUM(Q17:Q17)</f>
        <v>0</v>
      </c>
      <c r="R16" s="123"/>
      <c r="S16" s="123"/>
      <c r="T16" s="123"/>
      <c r="U16" s="123"/>
      <c r="V16" s="123">
        <f>SUM(V17:V17)</f>
        <v>9.15</v>
      </c>
      <c r="W16" s="123"/>
      <c r="X16" s="123"/>
      <c r="AG16" t="s">
        <v>87</v>
      </c>
    </row>
    <row r="17" spans="1:60" outlineLevel="1" x14ac:dyDescent="0.2">
      <c r="A17" s="134">
        <v>8</v>
      </c>
      <c r="B17" s="135" t="s">
        <v>109</v>
      </c>
      <c r="C17" s="143" t="s">
        <v>161</v>
      </c>
      <c r="D17" s="136" t="s">
        <v>99</v>
      </c>
      <c r="E17" s="137">
        <v>5.4</v>
      </c>
      <c r="F17" s="138">
        <v>0</v>
      </c>
      <c r="G17" s="138">
        <v>0</v>
      </c>
      <c r="H17" s="139">
        <v>0</v>
      </c>
      <c r="I17" s="138">
        <v>0</v>
      </c>
      <c r="J17" s="139">
        <v>0</v>
      </c>
      <c r="K17" s="140">
        <f t="shared" ref="K17" si="7">ROUND(E17*J17,2)</f>
        <v>0</v>
      </c>
      <c r="L17" s="122">
        <v>21</v>
      </c>
      <c r="M17" s="122">
        <f>G17*(1+L17/100)</f>
        <v>0</v>
      </c>
      <c r="N17" s="122">
        <v>1.8907700000000001</v>
      </c>
      <c r="O17" s="122">
        <f>ROUND(E17*N17,2)</f>
        <v>10.210000000000001</v>
      </c>
      <c r="P17" s="122">
        <v>0</v>
      </c>
      <c r="Q17" s="122">
        <f>ROUND(E17*P17,2)</f>
        <v>0</v>
      </c>
      <c r="R17" s="122"/>
      <c r="S17" s="122" t="s">
        <v>91</v>
      </c>
      <c r="T17" s="122" t="s">
        <v>91</v>
      </c>
      <c r="U17" s="122">
        <v>1.6950000000000001</v>
      </c>
      <c r="V17" s="122">
        <f>ROUND(E17*U17,2)</f>
        <v>9.15</v>
      </c>
      <c r="W17" s="122"/>
      <c r="X17" s="122" t="s">
        <v>92</v>
      </c>
      <c r="Y17" s="115"/>
      <c r="Z17" s="115"/>
      <c r="AA17" s="115"/>
      <c r="AB17" s="115"/>
      <c r="AC17" s="115"/>
      <c r="AD17" s="115"/>
      <c r="AE17" s="115"/>
      <c r="AF17" s="115"/>
      <c r="AG17" s="115" t="s">
        <v>93</v>
      </c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</row>
    <row r="18" spans="1:60" x14ac:dyDescent="0.2">
      <c r="A18" s="124" t="s">
        <v>86</v>
      </c>
      <c r="B18" s="125" t="s">
        <v>41</v>
      </c>
      <c r="C18" s="142" t="s">
        <v>53</v>
      </c>
      <c r="D18" s="126"/>
      <c r="E18" s="127"/>
      <c r="F18" s="128"/>
      <c r="G18" s="128">
        <f>SUMIF(AG19:AG19,"&lt;&gt;NOR",G19:G19)</f>
        <v>0</v>
      </c>
      <c r="H18" s="128"/>
      <c r="I18" s="128">
        <f>SUM(I19:I19)</f>
        <v>0</v>
      </c>
      <c r="J18" s="128"/>
      <c r="K18" s="129">
        <f>SUM(K19:K19)</f>
        <v>0</v>
      </c>
      <c r="L18" s="123"/>
      <c r="M18" s="123">
        <f>SUM(M19:M19)</f>
        <v>0</v>
      </c>
      <c r="N18" s="123"/>
      <c r="O18" s="123">
        <f>SUM(O19:O19)</f>
        <v>0.13</v>
      </c>
      <c r="P18" s="123"/>
      <c r="Q18" s="123">
        <f>SUM(Q19:Q19)</f>
        <v>0</v>
      </c>
      <c r="R18" s="123"/>
      <c r="S18" s="123"/>
      <c r="T18" s="123"/>
      <c r="U18" s="123"/>
      <c r="V18" s="123">
        <f>SUM(V19:V19)</f>
        <v>4.0199999999999996</v>
      </c>
      <c r="W18" s="123"/>
      <c r="X18" s="123"/>
      <c r="AG18" t="s">
        <v>87</v>
      </c>
    </row>
    <row r="19" spans="1:60" outlineLevel="1" x14ac:dyDescent="0.2">
      <c r="A19" s="134">
        <v>9</v>
      </c>
      <c r="B19" s="135" t="s">
        <v>110</v>
      </c>
      <c r="C19" s="143" t="s">
        <v>111</v>
      </c>
      <c r="D19" s="136" t="s">
        <v>112</v>
      </c>
      <c r="E19" s="137">
        <v>3</v>
      </c>
      <c r="F19" s="138">
        <v>0</v>
      </c>
      <c r="G19" s="138">
        <v>0</v>
      </c>
      <c r="H19" s="139">
        <v>0</v>
      </c>
      <c r="I19" s="138">
        <v>0</v>
      </c>
      <c r="J19" s="139">
        <v>0</v>
      </c>
      <c r="K19" s="140">
        <f t="shared" ref="K19" si="8">ROUND(E19*J19,2)</f>
        <v>0</v>
      </c>
      <c r="L19" s="122">
        <v>21</v>
      </c>
      <c r="M19" s="122">
        <f>G19*(1+L19/100)</f>
        <v>0</v>
      </c>
      <c r="N19" s="122">
        <v>4.3740000000000001E-2</v>
      </c>
      <c r="O19" s="122">
        <f>ROUND(E19*N19,2)</f>
        <v>0.13</v>
      </c>
      <c r="P19" s="122">
        <v>0</v>
      </c>
      <c r="Q19" s="122">
        <f>ROUND(E19*P19,2)</f>
        <v>0</v>
      </c>
      <c r="R19" s="122"/>
      <c r="S19" s="122" t="s">
        <v>91</v>
      </c>
      <c r="T19" s="122" t="s">
        <v>113</v>
      </c>
      <c r="U19" s="122">
        <v>1.33924</v>
      </c>
      <c r="V19" s="122">
        <f>ROUND(E19*U19,2)</f>
        <v>4.0199999999999996</v>
      </c>
      <c r="W19" s="122"/>
      <c r="X19" s="122" t="s">
        <v>114</v>
      </c>
      <c r="Y19" s="115"/>
      <c r="Z19" s="115"/>
      <c r="AA19" s="115"/>
      <c r="AB19" s="115"/>
      <c r="AC19" s="115"/>
      <c r="AD19" s="115"/>
      <c r="AE19" s="115"/>
      <c r="AF19" s="115"/>
      <c r="AG19" s="115" t="s">
        <v>115</v>
      </c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</row>
    <row r="20" spans="1:60" x14ac:dyDescent="0.2">
      <c r="A20" s="124" t="s">
        <v>86</v>
      </c>
      <c r="B20" s="125" t="s">
        <v>54</v>
      </c>
      <c r="C20" s="142" t="s">
        <v>55</v>
      </c>
      <c r="D20" s="126"/>
      <c r="E20" s="127"/>
      <c r="F20" s="128"/>
      <c r="G20" s="128">
        <f>SUMIF(AG21:AG21,"&lt;&gt;NOR",G21:G21)</f>
        <v>0</v>
      </c>
      <c r="H20" s="128"/>
      <c r="I20" s="128">
        <f>SUM(I21:I21)</f>
        <v>0</v>
      </c>
      <c r="J20" s="128"/>
      <c r="K20" s="129">
        <f>SUM(K21:K21)</f>
        <v>0</v>
      </c>
      <c r="L20" s="123"/>
      <c r="M20" s="123">
        <f>SUM(M21:M21)</f>
        <v>0</v>
      </c>
      <c r="N20" s="123"/>
      <c r="O20" s="123">
        <f>SUM(O21:O21)</f>
        <v>0</v>
      </c>
      <c r="P20" s="123"/>
      <c r="Q20" s="123">
        <f>SUM(Q21:Q21)</f>
        <v>0</v>
      </c>
      <c r="R20" s="123"/>
      <c r="S20" s="123"/>
      <c r="T20" s="123"/>
      <c r="U20" s="123"/>
      <c r="V20" s="123">
        <f>SUM(V21:V21)</f>
        <v>8</v>
      </c>
      <c r="W20" s="123"/>
      <c r="X20" s="123"/>
      <c r="AG20" t="s">
        <v>87</v>
      </c>
    </row>
    <row r="21" spans="1:60" outlineLevel="1" x14ac:dyDescent="0.2">
      <c r="A21" s="134">
        <v>10</v>
      </c>
      <c r="B21" s="135" t="s">
        <v>116</v>
      </c>
      <c r="C21" s="143" t="s">
        <v>117</v>
      </c>
      <c r="D21" s="136" t="s">
        <v>118</v>
      </c>
      <c r="E21" s="137">
        <v>37.803620000000002</v>
      </c>
      <c r="F21" s="138">
        <v>0</v>
      </c>
      <c r="G21" s="138">
        <v>0</v>
      </c>
      <c r="H21" s="139">
        <v>0</v>
      </c>
      <c r="I21" s="138">
        <v>0</v>
      </c>
      <c r="J21" s="139">
        <v>0</v>
      </c>
      <c r="K21" s="140">
        <f t="shared" ref="K21" si="9">ROUND(E21*J21,2)</f>
        <v>0</v>
      </c>
      <c r="L21" s="122">
        <v>21</v>
      </c>
      <c r="M21" s="122">
        <f>G21*(1+L21/100)</f>
        <v>0</v>
      </c>
      <c r="N21" s="122">
        <v>0</v>
      </c>
      <c r="O21" s="122">
        <f>ROUND(E21*N21,2)</f>
        <v>0</v>
      </c>
      <c r="P21" s="122">
        <v>0</v>
      </c>
      <c r="Q21" s="122">
        <f>ROUND(E21*P21,2)</f>
        <v>0</v>
      </c>
      <c r="R21" s="122"/>
      <c r="S21" s="122" t="s">
        <v>91</v>
      </c>
      <c r="T21" s="122" t="s">
        <v>91</v>
      </c>
      <c r="U21" s="122">
        <v>0.21149999999999999</v>
      </c>
      <c r="V21" s="122">
        <f>ROUND(E21*U21,2)</f>
        <v>8</v>
      </c>
      <c r="W21" s="122"/>
      <c r="X21" s="122" t="s">
        <v>119</v>
      </c>
      <c r="Y21" s="115"/>
      <c r="Z21" s="115"/>
      <c r="AA21" s="115"/>
      <c r="AB21" s="115"/>
      <c r="AC21" s="115"/>
      <c r="AD21" s="115"/>
      <c r="AE21" s="115"/>
      <c r="AF21" s="115"/>
      <c r="AG21" s="115" t="s">
        <v>120</v>
      </c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</row>
    <row r="22" spans="1:60" x14ac:dyDescent="0.2">
      <c r="A22" s="124" t="s">
        <v>86</v>
      </c>
      <c r="B22" s="125" t="s">
        <v>56</v>
      </c>
      <c r="C22" s="142" t="s">
        <v>53</v>
      </c>
      <c r="D22" s="126"/>
      <c r="E22" s="127"/>
      <c r="F22" s="128"/>
      <c r="G22" s="128">
        <f>SUMIF(AG23:AG24,"&lt;&gt;NOR",G23:G24)</f>
        <v>0</v>
      </c>
      <c r="H22" s="128"/>
      <c r="I22" s="128">
        <f>SUM(I23:I24)</f>
        <v>0</v>
      </c>
      <c r="J22" s="128"/>
      <c r="K22" s="129">
        <f>SUM(K23:K24)</f>
        <v>0</v>
      </c>
      <c r="L22" s="123"/>
      <c r="M22" s="123">
        <f>SUM(M23:M24)</f>
        <v>0</v>
      </c>
      <c r="N22" s="123"/>
      <c r="O22" s="123">
        <f>SUM(O23:O24)</f>
        <v>0.17</v>
      </c>
      <c r="P22" s="123"/>
      <c r="Q22" s="123">
        <f>SUM(Q23:Q24)</f>
        <v>0</v>
      </c>
      <c r="R22" s="123"/>
      <c r="S22" s="123"/>
      <c r="T22" s="123"/>
      <c r="U22" s="123"/>
      <c r="V22" s="123">
        <f>SUM(V23:V24)</f>
        <v>3.56</v>
      </c>
      <c r="W22" s="123"/>
      <c r="X22" s="123"/>
      <c r="AG22" t="s">
        <v>87</v>
      </c>
    </row>
    <row r="23" spans="1:60" outlineLevel="1" x14ac:dyDescent="0.2">
      <c r="A23" s="134">
        <v>11</v>
      </c>
      <c r="B23" s="135" t="s">
        <v>121</v>
      </c>
      <c r="C23" s="143" t="s">
        <v>122</v>
      </c>
      <c r="D23" s="136" t="s">
        <v>123</v>
      </c>
      <c r="E23" s="137">
        <v>54</v>
      </c>
      <c r="F23" s="138">
        <v>0</v>
      </c>
      <c r="G23" s="138">
        <v>0</v>
      </c>
      <c r="H23" s="139">
        <v>0</v>
      </c>
      <c r="I23" s="138">
        <v>0</v>
      </c>
      <c r="J23" s="139">
        <v>0</v>
      </c>
      <c r="K23" s="140">
        <f t="shared" ref="K23:K24" si="10">ROUND(E23*J23,2)</f>
        <v>0</v>
      </c>
      <c r="L23" s="122">
        <v>21</v>
      </c>
      <c r="M23" s="122">
        <f>G23*(1+L23/100)</f>
        <v>0</v>
      </c>
      <c r="N23" s="122">
        <v>0</v>
      </c>
      <c r="O23" s="122">
        <f>ROUND(E23*N23,2)</f>
        <v>0</v>
      </c>
      <c r="P23" s="122">
        <v>0</v>
      </c>
      <c r="Q23" s="122">
        <f>ROUND(E23*P23,2)</f>
        <v>0</v>
      </c>
      <c r="R23" s="122"/>
      <c r="S23" s="122" t="s">
        <v>124</v>
      </c>
      <c r="T23" s="122" t="s">
        <v>91</v>
      </c>
      <c r="U23" s="122">
        <v>6.6000000000000003E-2</v>
      </c>
      <c r="V23" s="122">
        <f>ROUND(E23*U23,2)</f>
        <v>3.56</v>
      </c>
      <c r="W23" s="122"/>
      <c r="X23" s="122" t="s">
        <v>92</v>
      </c>
      <c r="Y23" s="115"/>
      <c r="Z23" s="115"/>
      <c r="AA23" s="115"/>
      <c r="AB23" s="115"/>
      <c r="AC23" s="115"/>
      <c r="AD23" s="115"/>
      <c r="AE23" s="115"/>
      <c r="AF23" s="115"/>
      <c r="AG23" s="115" t="s">
        <v>93</v>
      </c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</row>
    <row r="24" spans="1:60" outlineLevel="1" x14ac:dyDescent="0.2">
      <c r="A24" s="134">
        <v>12</v>
      </c>
      <c r="B24" s="135" t="s">
        <v>125</v>
      </c>
      <c r="C24" s="143" t="s">
        <v>126</v>
      </c>
      <c r="D24" s="136" t="s">
        <v>112</v>
      </c>
      <c r="E24" s="137">
        <v>54</v>
      </c>
      <c r="F24" s="138">
        <v>0</v>
      </c>
      <c r="G24" s="138">
        <v>0</v>
      </c>
      <c r="H24" s="139">
        <v>0</v>
      </c>
      <c r="I24" s="138">
        <v>0</v>
      </c>
      <c r="J24" s="139">
        <v>0</v>
      </c>
      <c r="K24" s="140">
        <f t="shared" si="10"/>
        <v>0</v>
      </c>
      <c r="L24" s="122">
        <v>21</v>
      </c>
      <c r="M24" s="122">
        <f>G24*(1+L24/100)</f>
        <v>0</v>
      </c>
      <c r="N24" s="122">
        <v>3.2100000000000002E-3</v>
      </c>
      <c r="O24" s="122">
        <f>ROUND(E24*N24,2)</f>
        <v>0.17</v>
      </c>
      <c r="P24" s="122">
        <v>0</v>
      </c>
      <c r="Q24" s="122">
        <f>ROUND(E24*P24,2)</f>
        <v>0</v>
      </c>
      <c r="R24" s="122" t="s">
        <v>127</v>
      </c>
      <c r="S24" s="122" t="s">
        <v>91</v>
      </c>
      <c r="T24" s="122" t="s">
        <v>91</v>
      </c>
      <c r="U24" s="122">
        <v>0</v>
      </c>
      <c r="V24" s="122">
        <f>ROUND(E24*U24,2)</f>
        <v>0</v>
      </c>
      <c r="W24" s="122"/>
      <c r="X24" s="122" t="s">
        <v>128</v>
      </c>
      <c r="Y24" s="115"/>
      <c r="Z24" s="115"/>
      <c r="AA24" s="115"/>
      <c r="AB24" s="115"/>
      <c r="AC24" s="115"/>
      <c r="AD24" s="115"/>
      <c r="AE24" s="115"/>
      <c r="AF24" s="115"/>
      <c r="AG24" s="115" t="s">
        <v>129</v>
      </c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</row>
    <row r="25" spans="1:60" x14ac:dyDescent="0.2">
      <c r="A25" s="124" t="s">
        <v>86</v>
      </c>
      <c r="B25" s="125" t="s">
        <v>57</v>
      </c>
      <c r="C25" s="142" t="s">
        <v>58</v>
      </c>
      <c r="D25" s="126"/>
      <c r="E25" s="127"/>
      <c r="F25" s="128"/>
      <c r="G25" s="128">
        <f>SUMIF(AG26:AG28,"&lt;&gt;NOR",G26:G28)</f>
        <v>0</v>
      </c>
      <c r="H25" s="128"/>
      <c r="I25" s="128">
        <f>SUM(I26:I28)</f>
        <v>0</v>
      </c>
      <c r="J25" s="128"/>
      <c r="K25" s="129">
        <f>SUM(K26:K28)</f>
        <v>0</v>
      </c>
      <c r="L25" s="123"/>
      <c r="M25" s="123">
        <f>SUM(M26:M28)</f>
        <v>0</v>
      </c>
      <c r="N25" s="123"/>
      <c r="O25" s="123">
        <f>SUM(O26:O28)</f>
        <v>0</v>
      </c>
      <c r="P25" s="123"/>
      <c r="Q25" s="123">
        <f>SUM(Q26:Q28)</f>
        <v>0</v>
      </c>
      <c r="R25" s="123"/>
      <c r="S25" s="123"/>
      <c r="T25" s="123"/>
      <c r="U25" s="123"/>
      <c r="V25" s="123">
        <f>SUM(V26:V28)</f>
        <v>3.35</v>
      </c>
      <c r="W25" s="123"/>
      <c r="X25" s="123"/>
      <c r="AG25" t="s">
        <v>87</v>
      </c>
    </row>
    <row r="26" spans="1:60" outlineLevel="1" x14ac:dyDescent="0.2">
      <c r="A26" s="134">
        <v>13</v>
      </c>
      <c r="B26" s="135" t="s">
        <v>131</v>
      </c>
      <c r="C26" s="143" t="s">
        <v>132</v>
      </c>
      <c r="D26" s="136" t="s">
        <v>133</v>
      </c>
      <c r="E26" s="137">
        <v>1</v>
      </c>
      <c r="F26" s="138">
        <v>0</v>
      </c>
      <c r="G26" s="138">
        <v>0</v>
      </c>
      <c r="H26" s="139">
        <v>0</v>
      </c>
      <c r="I26" s="138">
        <v>0</v>
      </c>
      <c r="J26" s="139">
        <v>0</v>
      </c>
      <c r="K26" s="140">
        <f t="shared" ref="K26:K28" si="11">ROUND(E26*J26,2)</f>
        <v>0</v>
      </c>
      <c r="L26" s="122">
        <v>21</v>
      </c>
      <c r="M26" s="122">
        <f>G26*(1+L26/100)</f>
        <v>0</v>
      </c>
      <c r="N26" s="122">
        <v>0</v>
      </c>
      <c r="O26" s="122">
        <f>ROUND(E26*N26,2)</f>
        <v>0</v>
      </c>
      <c r="P26" s="122">
        <v>0</v>
      </c>
      <c r="Q26" s="122">
        <f>ROUND(E26*P26,2)</f>
        <v>0</v>
      </c>
      <c r="R26" s="122"/>
      <c r="S26" s="122" t="s">
        <v>124</v>
      </c>
      <c r="T26" s="122" t="s">
        <v>130</v>
      </c>
      <c r="U26" s="122">
        <v>7.9000000000000001E-2</v>
      </c>
      <c r="V26" s="122">
        <f>ROUND(E26*U26,2)</f>
        <v>0.08</v>
      </c>
      <c r="W26" s="122"/>
      <c r="X26" s="122" t="s">
        <v>92</v>
      </c>
      <c r="Y26" s="115"/>
      <c r="Z26" s="115"/>
      <c r="AA26" s="115"/>
      <c r="AB26" s="115"/>
      <c r="AC26" s="115"/>
      <c r="AD26" s="115"/>
      <c r="AE26" s="115"/>
      <c r="AF26" s="115"/>
      <c r="AG26" s="115" t="s">
        <v>93</v>
      </c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</row>
    <row r="27" spans="1:60" outlineLevel="1" x14ac:dyDescent="0.2">
      <c r="A27" s="134">
        <v>14</v>
      </c>
      <c r="B27" s="135" t="s">
        <v>134</v>
      </c>
      <c r="C27" s="143" t="s">
        <v>135</v>
      </c>
      <c r="D27" s="136" t="s">
        <v>123</v>
      </c>
      <c r="E27" s="137">
        <v>54</v>
      </c>
      <c r="F27" s="138">
        <v>0</v>
      </c>
      <c r="G27" s="138">
        <v>0</v>
      </c>
      <c r="H27" s="139">
        <v>0</v>
      </c>
      <c r="I27" s="138">
        <v>0</v>
      </c>
      <c r="J27" s="139">
        <v>0</v>
      </c>
      <c r="K27" s="140">
        <f t="shared" si="11"/>
        <v>0</v>
      </c>
      <c r="L27" s="122">
        <v>21</v>
      </c>
      <c r="M27" s="122">
        <f>G27*(1+L27/100)</f>
        <v>0</v>
      </c>
      <c r="N27" s="122">
        <v>0</v>
      </c>
      <c r="O27" s="122">
        <f>ROUND(E27*N27,2)</f>
        <v>0</v>
      </c>
      <c r="P27" s="122">
        <v>0</v>
      </c>
      <c r="Q27" s="122">
        <f>ROUND(E27*P27,2)</f>
        <v>0</v>
      </c>
      <c r="R27" s="122"/>
      <c r="S27" s="122" t="s">
        <v>124</v>
      </c>
      <c r="T27" s="122" t="s">
        <v>91</v>
      </c>
      <c r="U27" s="122">
        <v>5.8999999999999997E-2</v>
      </c>
      <c r="V27" s="122">
        <f>ROUND(E27*U27,2)</f>
        <v>3.19</v>
      </c>
      <c r="W27" s="122"/>
      <c r="X27" s="122" t="s">
        <v>92</v>
      </c>
      <c r="Y27" s="115"/>
      <c r="Z27" s="115"/>
      <c r="AA27" s="115"/>
      <c r="AB27" s="115"/>
      <c r="AC27" s="115"/>
      <c r="AD27" s="115"/>
      <c r="AE27" s="115"/>
      <c r="AF27" s="115"/>
      <c r="AG27" s="115" t="s">
        <v>93</v>
      </c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</row>
    <row r="28" spans="1:60" outlineLevel="1" x14ac:dyDescent="0.2">
      <c r="A28" s="134">
        <v>15</v>
      </c>
      <c r="B28" s="135" t="s">
        <v>136</v>
      </c>
      <c r="C28" s="143" t="s">
        <v>137</v>
      </c>
      <c r="D28" s="136" t="s">
        <v>133</v>
      </c>
      <c r="E28" s="137">
        <v>1</v>
      </c>
      <c r="F28" s="138">
        <v>0</v>
      </c>
      <c r="G28" s="138">
        <v>0</v>
      </c>
      <c r="H28" s="139">
        <v>0</v>
      </c>
      <c r="I28" s="138">
        <v>0</v>
      </c>
      <c r="J28" s="139">
        <v>0</v>
      </c>
      <c r="K28" s="140">
        <f t="shared" si="11"/>
        <v>0</v>
      </c>
      <c r="L28" s="122">
        <v>21</v>
      </c>
      <c r="M28" s="122">
        <f>G28*(1+L28/100)</f>
        <v>0</v>
      </c>
      <c r="N28" s="122">
        <v>0</v>
      </c>
      <c r="O28" s="122">
        <f>ROUND(E28*N28,2)</f>
        <v>0</v>
      </c>
      <c r="P28" s="122">
        <v>0</v>
      </c>
      <c r="Q28" s="122">
        <f>ROUND(E28*P28,2)</f>
        <v>0</v>
      </c>
      <c r="R28" s="122"/>
      <c r="S28" s="122" t="s">
        <v>124</v>
      </c>
      <c r="T28" s="122" t="s">
        <v>130</v>
      </c>
      <c r="U28" s="122">
        <v>7.9000000000000001E-2</v>
      </c>
      <c r="V28" s="122">
        <f>ROUND(E28*U28,2)</f>
        <v>0.08</v>
      </c>
      <c r="W28" s="122"/>
      <c r="X28" s="122" t="s">
        <v>92</v>
      </c>
      <c r="Y28" s="115"/>
      <c r="Z28" s="115"/>
      <c r="AA28" s="115"/>
      <c r="AB28" s="115"/>
      <c r="AC28" s="115"/>
      <c r="AD28" s="115"/>
      <c r="AE28" s="115"/>
      <c r="AF28" s="115"/>
      <c r="AG28" s="115" t="s">
        <v>93</v>
      </c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</row>
    <row r="29" spans="1:60" x14ac:dyDescent="0.2">
      <c r="A29" s="124" t="s">
        <v>86</v>
      </c>
      <c r="B29" s="125" t="s">
        <v>59</v>
      </c>
      <c r="C29" s="142" t="s">
        <v>27</v>
      </c>
      <c r="D29" s="126"/>
      <c r="E29" s="127"/>
      <c r="F29" s="128"/>
      <c r="G29" s="128">
        <f>SUMIF(AG30:AG34,"&lt;&gt;NOR",G30:G34)</f>
        <v>0</v>
      </c>
      <c r="H29" s="128"/>
      <c r="I29" s="128">
        <f>SUM(I30:I34)</f>
        <v>0</v>
      </c>
      <c r="J29" s="128"/>
      <c r="K29" s="129">
        <f>SUM(K30:K34)</f>
        <v>0</v>
      </c>
      <c r="L29" s="123"/>
      <c r="M29" s="123">
        <f>SUM(M30:M34)</f>
        <v>0</v>
      </c>
      <c r="N29" s="123"/>
      <c r="O29" s="123">
        <f>SUM(O30:O34)</f>
        <v>0</v>
      </c>
      <c r="P29" s="123"/>
      <c r="Q29" s="123">
        <f>SUM(Q30:Q34)</f>
        <v>0</v>
      </c>
      <c r="R29" s="123"/>
      <c r="S29" s="123"/>
      <c r="T29" s="123"/>
      <c r="U29" s="123"/>
      <c r="V29" s="123">
        <f>SUM(V30:V34)</f>
        <v>0</v>
      </c>
      <c r="W29" s="123"/>
      <c r="X29" s="123"/>
      <c r="AG29" t="s">
        <v>87</v>
      </c>
    </row>
    <row r="30" spans="1:60" outlineLevel="1" x14ac:dyDescent="0.2">
      <c r="A30" s="134">
        <v>16</v>
      </c>
      <c r="B30" s="135" t="s">
        <v>138</v>
      </c>
      <c r="C30" s="143" t="s">
        <v>139</v>
      </c>
      <c r="D30" s="136" t="s">
        <v>140</v>
      </c>
      <c r="E30" s="137">
        <v>1</v>
      </c>
      <c r="F30" s="138">
        <v>0</v>
      </c>
      <c r="G30" s="138">
        <v>0</v>
      </c>
      <c r="H30" s="139">
        <v>0</v>
      </c>
      <c r="I30" s="138">
        <v>0</v>
      </c>
      <c r="J30" s="139">
        <v>0</v>
      </c>
      <c r="K30" s="140">
        <f t="shared" ref="K30:K34" si="12">ROUND(E30*J30,2)</f>
        <v>0</v>
      </c>
      <c r="L30" s="122">
        <v>21</v>
      </c>
      <c r="M30" s="122">
        <f>G30*(1+L30/100)</f>
        <v>0</v>
      </c>
      <c r="N30" s="122">
        <v>0</v>
      </c>
      <c r="O30" s="122">
        <f>ROUND(E30*N30,2)</f>
        <v>0</v>
      </c>
      <c r="P30" s="122">
        <v>0</v>
      </c>
      <c r="Q30" s="122">
        <f>ROUND(E30*P30,2)</f>
        <v>0</v>
      </c>
      <c r="R30" s="122"/>
      <c r="S30" s="122" t="s">
        <v>91</v>
      </c>
      <c r="T30" s="122" t="s">
        <v>130</v>
      </c>
      <c r="U30" s="122">
        <v>0</v>
      </c>
      <c r="V30" s="122">
        <f>ROUND(E30*U30,2)</f>
        <v>0</v>
      </c>
      <c r="W30" s="122"/>
      <c r="X30" s="122" t="s">
        <v>141</v>
      </c>
      <c r="Y30" s="115"/>
      <c r="Z30" s="115"/>
      <c r="AA30" s="115"/>
      <c r="AB30" s="115"/>
      <c r="AC30" s="115"/>
      <c r="AD30" s="115"/>
      <c r="AE30" s="115"/>
      <c r="AF30" s="115"/>
      <c r="AG30" s="115" t="s">
        <v>142</v>
      </c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</row>
    <row r="31" spans="1:60" outlineLevel="1" x14ac:dyDescent="0.2">
      <c r="A31" s="134">
        <v>17</v>
      </c>
      <c r="B31" s="135" t="s">
        <v>143</v>
      </c>
      <c r="C31" s="143" t="s">
        <v>144</v>
      </c>
      <c r="D31" s="136" t="s">
        <v>140</v>
      </c>
      <c r="E31" s="137">
        <v>1</v>
      </c>
      <c r="F31" s="138">
        <v>0</v>
      </c>
      <c r="G31" s="138">
        <v>0</v>
      </c>
      <c r="H31" s="139">
        <v>0</v>
      </c>
      <c r="I31" s="138">
        <v>0</v>
      </c>
      <c r="J31" s="139">
        <v>0</v>
      </c>
      <c r="K31" s="140">
        <f t="shared" si="12"/>
        <v>0</v>
      </c>
      <c r="L31" s="122">
        <v>21</v>
      </c>
      <c r="M31" s="122">
        <f>G31*(1+L31/100)</f>
        <v>0</v>
      </c>
      <c r="N31" s="122">
        <v>0</v>
      </c>
      <c r="O31" s="122">
        <f>ROUND(E31*N31,2)</f>
        <v>0</v>
      </c>
      <c r="P31" s="122">
        <v>0</v>
      </c>
      <c r="Q31" s="122">
        <f>ROUND(E31*P31,2)</f>
        <v>0</v>
      </c>
      <c r="R31" s="122"/>
      <c r="S31" s="122" t="s">
        <v>91</v>
      </c>
      <c r="T31" s="122" t="s">
        <v>130</v>
      </c>
      <c r="U31" s="122">
        <v>0</v>
      </c>
      <c r="V31" s="122">
        <f>ROUND(E31*U31,2)</f>
        <v>0</v>
      </c>
      <c r="W31" s="122"/>
      <c r="X31" s="122" t="s">
        <v>141</v>
      </c>
      <c r="Y31" s="115"/>
      <c r="Z31" s="115"/>
      <c r="AA31" s="115"/>
      <c r="AB31" s="115"/>
      <c r="AC31" s="115"/>
      <c r="AD31" s="115"/>
      <c r="AE31" s="115"/>
      <c r="AF31" s="115"/>
      <c r="AG31" s="115" t="s">
        <v>142</v>
      </c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</row>
    <row r="32" spans="1:60" outlineLevel="1" x14ac:dyDescent="0.2">
      <c r="A32" s="134">
        <v>18</v>
      </c>
      <c r="B32" s="135" t="s">
        <v>145</v>
      </c>
      <c r="C32" s="143" t="s">
        <v>146</v>
      </c>
      <c r="D32" s="136" t="s">
        <v>140</v>
      </c>
      <c r="E32" s="137">
        <v>1</v>
      </c>
      <c r="F32" s="138">
        <v>0</v>
      </c>
      <c r="G32" s="138">
        <v>0</v>
      </c>
      <c r="H32" s="139">
        <v>0</v>
      </c>
      <c r="I32" s="138">
        <v>0</v>
      </c>
      <c r="J32" s="139">
        <v>0</v>
      </c>
      <c r="K32" s="140">
        <f t="shared" si="12"/>
        <v>0</v>
      </c>
      <c r="L32" s="122">
        <v>21</v>
      </c>
      <c r="M32" s="122">
        <f>G32*(1+L32/100)</f>
        <v>0</v>
      </c>
      <c r="N32" s="122">
        <v>0</v>
      </c>
      <c r="O32" s="122">
        <f>ROUND(E32*N32,2)</f>
        <v>0</v>
      </c>
      <c r="P32" s="122">
        <v>0</v>
      </c>
      <c r="Q32" s="122">
        <f>ROUND(E32*P32,2)</f>
        <v>0</v>
      </c>
      <c r="R32" s="122"/>
      <c r="S32" s="122" t="s">
        <v>91</v>
      </c>
      <c r="T32" s="122" t="s">
        <v>130</v>
      </c>
      <c r="U32" s="122">
        <v>0</v>
      </c>
      <c r="V32" s="122">
        <f>ROUND(E32*U32,2)</f>
        <v>0</v>
      </c>
      <c r="W32" s="122"/>
      <c r="X32" s="122" t="s">
        <v>141</v>
      </c>
      <c r="Y32" s="115"/>
      <c r="Z32" s="115"/>
      <c r="AA32" s="115"/>
      <c r="AB32" s="115"/>
      <c r="AC32" s="115"/>
      <c r="AD32" s="115"/>
      <c r="AE32" s="115"/>
      <c r="AF32" s="115"/>
      <c r="AG32" s="115" t="s">
        <v>142</v>
      </c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  <c r="AV32" s="115"/>
      <c r="AW32" s="115"/>
      <c r="AX32" s="115"/>
      <c r="AY32" s="115"/>
      <c r="AZ32" s="115"/>
      <c r="BA32" s="115"/>
      <c r="BB32" s="115"/>
      <c r="BC32" s="115"/>
      <c r="BD32" s="115"/>
      <c r="BE32" s="115"/>
      <c r="BF32" s="115"/>
      <c r="BG32" s="115"/>
      <c r="BH32" s="115"/>
    </row>
    <row r="33" spans="1:60" outlineLevel="1" x14ac:dyDescent="0.2">
      <c r="A33" s="134">
        <v>19</v>
      </c>
      <c r="B33" s="135" t="s">
        <v>147</v>
      </c>
      <c r="C33" s="143" t="s">
        <v>148</v>
      </c>
      <c r="D33" s="136" t="s">
        <v>140</v>
      </c>
      <c r="E33" s="137">
        <v>1</v>
      </c>
      <c r="F33" s="138">
        <v>0</v>
      </c>
      <c r="G33" s="138">
        <v>0</v>
      </c>
      <c r="H33" s="139">
        <v>0</v>
      </c>
      <c r="I33" s="138">
        <v>0</v>
      </c>
      <c r="J33" s="139">
        <v>0</v>
      </c>
      <c r="K33" s="140">
        <f t="shared" si="12"/>
        <v>0</v>
      </c>
      <c r="L33" s="122">
        <v>21</v>
      </c>
      <c r="M33" s="122">
        <f>G33*(1+L33/100)</f>
        <v>0</v>
      </c>
      <c r="N33" s="122">
        <v>0</v>
      </c>
      <c r="O33" s="122">
        <f>ROUND(E33*N33,2)</f>
        <v>0</v>
      </c>
      <c r="P33" s="122">
        <v>0</v>
      </c>
      <c r="Q33" s="122">
        <f>ROUND(E33*P33,2)</f>
        <v>0</v>
      </c>
      <c r="R33" s="122"/>
      <c r="S33" s="122" t="s">
        <v>91</v>
      </c>
      <c r="T33" s="122" t="s">
        <v>130</v>
      </c>
      <c r="U33" s="122">
        <v>0</v>
      </c>
      <c r="V33" s="122">
        <f>ROUND(E33*U33,2)</f>
        <v>0</v>
      </c>
      <c r="W33" s="122"/>
      <c r="X33" s="122" t="s">
        <v>141</v>
      </c>
      <c r="Y33" s="115"/>
      <c r="Z33" s="115"/>
      <c r="AA33" s="115"/>
      <c r="AB33" s="115"/>
      <c r="AC33" s="115"/>
      <c r="AD33" s="115"/>
      <c r="AE33" s="115"/>
      <c r="AF33" s="115"/>
      <c r="AG33" s="115" t="s">
        <v>142</v>
      </c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</row>
    <row r="34" spans="1:60" outlineLevel="1" x14ac:dyDescent="0.2">
      <c r="A34" s="130">
        <v>20</v>
      </c>
      <c r="B34" s="131" t="s">
        <v>149</v>
      </c>
      <c r="C34" s="144" t="s">
        <v>150</v>
      </c>
      <c r="D34" s="132" t="s">
        <v>140</v>
      </c>
      <c r="E34" s="133">
        <v>1</v>
      </c>
      <c r="F34" s="138">
        <v>0</v>
      </c>
      <c r="G34" s="138">
        <v>0</v>
      </c>
      <c r="H34" s="139">
        <v>0</v>
      </c>
      <c r="I34" s="138">
        <v>0</v>
      </c>
      <c r="J34" s="139">
        <v>0</v>
      </c>
      <c r="K34" s="140">
        <f t="shared" si="12"/>
        <v>0</v>
      </c>
      <c r="L34" s="122">
        <v>21</v>
      </c>
      <c r="M34" s="122">
        <f>G34*(1+L34/100)</f>
        <v>0</v>
      </c>
      <c r="N34" s="122">
        <v>0</v>
      </c>
      <c r="O34" s="122">
        <f>ROUND(E34*N34,2)</f>
        <v>0</v>
      </c>
      <c r="P34" s="122">
        <v>0</v>
      </c>
      <c r="Q34" s="122">
        <f>ROUND(E34*P34,2)</f>
        <v>0</v>
      </c>
      <c r="R34" s="122"/>
      <c r="S34" s="122" t="s">
        <v>91</v>
      </c>
      <c r="T34" s="122" t="s">
        <v>130</v>
      </c>
      <c r="U34" s="122">
        <v>0</v>
      </c>
      <c r="V34" s="122">
        <f>ROUND(E34*U34,2)</f>
        <v>0</v>
      </c>
      <c r="W34" s="122"/>
      <c r="X34" s="122" t="s">
        <v>141</v>
      </c>
      <c r="Y34" s="115"/>
      <c r="Z34" s="115"/>
      <c r="AA34" s="115"/>
      <c r="AB34" s="115"/>
      <c r="AC34" s="115"/>
      <c r="AD34" s="115"/>
      <c r="AE34" s="115"/>
      <c r="AF34" s="115"/>
      <c r="AG34" s="115" t="s">
        <v>142</v>
      </c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</row>
    <row r="35" spans="1:60" x14ac:dyDescent="0.2">
      <c r="A35" s="3"/>
      <c r="B35" s="4"/>
      <c r="C35" s="145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AE35">
        <v>15</v>
      </c>
      <c r="AF35">
        <v>21</v>
      </c>
      <c r="AG35" t="s">
        <v>73</v>
      </c>
    </row>
    <row r="36" spans="1:60" x14ac:dyDescent="0.2">
      <c r="A36" s="118"/>
      <c r="B36" s="119" t="s">
        <v>29</v>
      </c>
      <c r="C36" s="146"/>
      <c r="D36" s="120"/>
      <c r="E36" s="121"/>
      <c r="F36" s="121"/>
      <c r="G36" s="141">
        <f>G8+G16+G18+G20+G22+G25+G29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f>SUMIF(L7:L34,AE35,G7:G34)</f>
        <v>0</v>
      </c>
      <c r="AF36">
        <f>SUMIF(L7:L34,AF35,G7:G34)</f>
        <v>0</v>
      </c>
      <c r="AG36" t="s">
        <v>151</v>
      </c>
    </row>
    <row r="37" spans="1:60" x14ac:dyDescent="0.2">
      <c r="A37" s="3"/>
      <c r="B37" s="4"/>
      <c r="C37" s="145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60" x14ac:dyDescent="0.2">
      <c r="A38" s="3"/>
      <c r="B38" s="4"/>
      <c r="C38" s="145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60" x14ac:dyDescent="0.2">
      <c r="A39" s="248" t="s">
        <v>152</v>
      </c>
      <c r="B39" s="248"/>
      <c r="C39" s="249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60" x14ac:dyDescent="0.2">
      <c r="A40" s="226"/>
      <c r="B40" s="227"/>
      <c r="C40" s="228"/>
      <c r="D40" s="227"/>
      <c r="E40" s="227"/>
      <c r="F40" s="227"/>
      <c r="G40" s="229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AG40" t="s">
        <v>153</v>
      </c>
    </row>
    <row r="41" spans="1:60" x14ac:dyDescent="0.2">
      <c r="A41" s="230"/>
      <c r="B41" s="231"/>
      <c r="C41" s="232"/>
      <c r="D41" s="231"/>
      <c r="E41" s="231"/>
      <c r="F41" s="231"/>
      <c r="G41" s="23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 x14ac:dyDescent="0.2">
      <c r="A42" s="230"/>
      <c r="B42" s="231"/>
      <c r="C42" s="232"/>
      <c r="D42" s="231"/>
      <c r="E42" s="231"/>
      <c r="F42" s="231"/>
      <c r="G42" s="23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60" x14ac:dyDescent="0.2">
      <c r="A43" s="230"/>
      <c r="B43" s="231"/>
      <c r="C43" s="232"/>
      <c r="D43" s="231"/>
      <c r="E43" s="231"/>
      <c r="F43" s="231"/>
      <c r="G43" s="23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">
      <c r="A44" s="234"/>
      <c r="B44" s="235"/>
      <c r="C44" s="236"/>
      <c r="D44" s="235"/>
      <c r="E44" s="235"/>
      <c r="F44" s="235"/>
      <c r="G44" s="237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A45" s="3"/>
      <c r="B45" s="4"/>
      <c r="C45" s="145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C46" s="147"/>
      <c r="D46" s="9"/>
      <c r="AG46" t="s">
        <v>154</v>
      </c>
    </row>
    <row r="47" spans="1:60" x14ac:dyDescent="0.2">
      <c r="D47" s="9"/>
    </row>
    <row r="48" spans="1:60" x14ac:dyDescent="0.2">
      <c r="D48" s="9"/>
    </row>
    <row r="49" spans="4:4" x14ac:dyDescent="0.2">
      <c r="D49" s="9"/>
    </row>
    <row r="50" spans="4:4" x14ac:dyDescent="0.2">
      <c r="D50" s="9"/>
    </row>
    <row r="51" spans="4:4" x14ac:dyDescent="0.2">
      <c r="D51" s="9"/>
    </row>
    <row r="52" spans="4:4" x14ac:dyDescent="0.2">
      <c r="D52" s="9"/>
    </row>
    <row r="53" spans="4:4" x14ac:dyDescent="0.2">
      <c r="D53" s="9"/>
    </row>
    <row r="54" spans="4:4" x14ac:dyDescent="0.2">
      <c r="D54" s="9"/>
    </row>
    <row r="55" spans="4:4" x14ac:dyDescent="0.2">
      <c r="D55" s="9"/>
    </row>
    <row r="56" spans="4:4" x14ac:dyDescent="0.2">
      <c r="D56" s="9"/>
    </row>
    <row r="57" spans="4:4" x14ac:dyDescent="0.2">
      <c r="D57" s="9"/>
    </row>
    <row r="58" spans="4:4" x14ac:dyDescent="0.2">
      <c r="D58" s="9"/>
    </row>
    <row r="59" spans="4:4" x14ac:dyDescent="0.2">
      <c r="D59" s="9"/>
    </row>
    <row r="60" spans="4:4" x14ac:dyDescent="0.2">
      <c r="D60" s="9"/>
    </row>
    <row r="61" spans="4:4" x14ac:dyDescent="0.2">
      <c r="D61" s="9"/>
    </row>
    <row r="62" spans="4:4" x14ac:dyDescent="0.2">
      <c r="D62" s="9"/>
    </row>
    <row r="63" spans="4:4" x14ac:dyDescent="0.2">
      <c r="D63" s="9"/>
    </row>
    <row r="64" spans="4:4" x14ac:dyDescent="0.2">
      <c r="D64" s="9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</sheetData>
  <mergeCells count="6">
    <mergeCell ref="A40:G44"/>
    <mergeCell ref="A1:G1"/>
    <mergeCell ref="C2:G2"/>
    <mergeCell ref="C3:G3"/>
    <mergeCell ref="C4:G4"/>
    <mergeCell ref="A39:C3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VENKOVNÍ STOKA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'VENKOVNÍ STOKA'!Názvy_tisku</vt:lpstr>
      <vt:lpstr>oadresa</vt:lpstr>
      <vt:lpstr>Stavba!Objednatel</vt:lpstr>
      <vt:lpstr>Stavba!Objekt</vt:lpstr>
      <vt:lpstr>Stavba!Oblast_tisku</vt:lpstr>
      <vt:lpstr>'VENKOVNÍ STOKA'!Oblast_tisku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Miroslav Dobrovolný</cp:lastModifiedBy>
  <cp:lastPrinted>2019-03-19T12:27:02Z</cp:lastPrinted>
  <dcterms:created xsi:type="dcterms:W3CDTF">2009-04-08T07:15:50Z</dcterms:created>
  <dcterms:modified xsi:type="dcterms:W3CDTF">2021-05-31T11:21:30Z</dcterms:modified>
</cp:coreProperties>
</file>